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showInkAnnotation="0" codeName="ThisWorkbook" defaultThemeVersion="166925"/>
  <mc:AlternateContent xmlns:mc="http://schemas.openxmlformats.org/markup-compatibility/2006">
    <mc:Choice Requires="x15">
      <x15ac:absPath xmlns:x15ac="http://schemas.microsoft.com/office/spreadsheetml/2010/11/ac" url="https://eadres-my.sharepoint.com/personal/diego_santacruz_adres_gov_co/Documents/OCI2021/ADOCUMENTOS OCI ADRES 2021/"/>
    </mc:Choice>
  </mc:AlternateContent>
  <xr:revisionPtr revIDLastSave="0" documentId="8_{CC91B8A1-DC45-453A-905F-D01D6E1D8319}" xr6:coauthVersionLast="47" xr6:coauthVersionMax="47" xr10:uidLastSave="{00000000-0000-0000-0000-000000000000}"/>
  <bookViews>
    <workbookView xWindow="-120" yWindow="-120" windowWidth="29040" windowHeight="15990" activeTab="1"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Base a pegar" sheetId="12"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 i="12" l="1"/>
  <c r="BI3" i="12"/>
  <c r="BH3" i="12"/>
  <c r="BG3" i="12"/>
  <c r="BF3" i="12"/>
  <c r="BE3" i="12"/>
  <c r="BD3" i="12"/>
  <c r="BC3" i="12"/>
  <c r="BB3" i="12"/>
  <c r="C14" i="12"/>
  <c r="D14" i="12"/>
  <c r="E14" i="12"/>
  <c r="F14" i="12"/>
  <c r="C15" i="12"/>
  <c r="D15" i="12"/>
  <c r="E15" i="12"/>
  <c r="F15" i="12"/>
  <c r="C16" i="12"/>
  <c r="D16" i="12"/>
  <c r="E16" i="12"/>
  <c r="F16" i="12"/>
  <c r="C17" i="12"/>
  <c r="D17" i="12"/>
  <c r="E17" i="12"/>
  <c r="F17" i="12"/>
  <c r="C18" i="12"/>
  <c r="D18" i="12"/>
  <c r="E18" i="12"/>
  <c r="D13" i="12"/>
  <c r="E13" i="12"/>
  <c r="F13" i="12"/>
  <c r="C13" i="12"/>
  <c r="B3" i="12"/>
  <c r="A3" i="12"/>
  <c r="A15" i="12" s="1"/>
  <c r="BP3" i="12"/>
  <c r="A14" i="12" l="1"/>
  <c r="A13" i="12"/>
  <c r="A18" i="12"/>
  <c r="A17" i="12"/>
  <c r="A16" i="12"/>
  <c r="C12" i="5"/>
  <c r="V3" i="7"/>
  <c r="G14" i="1" l="1"/>
  <c r="G15" i="12" s="1"/>
  <c r="G13" i="1"/>
  <c r="G14" i="12" s="1"/>
  <c r="G15" i="1"/>
  <c r="G16" i="12" s="1"/>
  <c r="G16" i="1"/>
  <c r="G17" i="12" s="1"/>
  <c r="G17" i="1"/>
  <c r="G18" i="12" s="1"/>
  <c r="G12" i="1"/>
  <c r="G13" i="12" s="1"/>
  <c r="BO3" i="12" l="1"/>
  <c r="BN3" i="12"/>
  <c r="BM3" i="12"/>
  <c r="BL3" i="12"/>
  <c r="BK3" i="12"/>
  <c r="BJ3" i="12"/>
  <c r="Q3" i="12" l="1"/>
  <c r="P3" i="12"/>
  <c r="O3" i="12"/>
  <c r="N3" i="12"/>
  <c r="M3" i="12"/>
  <c r="L3" i="12"/>
  <c r="K3" i="12"/>
  <c r="J3" i="12"/>
  <c r="I3" i="12"/>
  <c r="F17" i="5" l="1"/>
  <c r="F15" i="5"/>
  <c r="F10" i="5"/>
  <c r="C19" i="5"/>
  <c r="C17" i="5"/>
  <c r="C16" i="5"/>
  <c r="T16" i="10"/>
  <c r="T12" i="10"/>
  <c r="W3" i="8"/>
  <c r="C25" i="8" s="1"/>
  <c r="T17" i="10" l="1"/>
  <c r="F13" i="5" s="1"/>
  <c r="V2" i="9"/>
  <c r="V3" i="9" s="1"/>
  <c r="F9" i="9" s="1"/>
  <c r="F11" i="5" l="1"/>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H3" i="12"/>
  <c r="G3" i="12"/>
  <c r="F3" i="12"/>
  <c r="E3" i="12"/>
  <c r="D3" i="12"/>
  <c r="C3" i="12"/>
  <c r="F19" i="5"/>
  <c r="F18" i="5"/>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<sst xmlns="http://schemas.openxmlformats.org/spreadsheetml/2006/main" count="269" uniqueCount="171">
  <si>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</si>
  <si>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</si>
  <si>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</si>
  <si>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</si>
  <si>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</si>
  <si>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</si>
  <si>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</si>
  <si>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</si>
  <si>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</si>
  <si>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</si>
  <si>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</si>
  <si>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</si>
  <si>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</si>
  <si>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</si>
  <si>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</si>
  <si>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</si>
  <si>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</si>
  <si>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</si>
  <si>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</si>
  <si>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</si>
  <si>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</si>
  <si>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</si>
  <si>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</si>
  <si>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</si>
  <si>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</si>
  <si>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</si>
  <si>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</si>
  <si>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de más de 33.000 SMMLV</t>
  </si>
  <si>
    <t>CANTIDAD DE PROCESOS ACTIVOS</t>
  </si>
  <si>
    <t>PROCESOS ACTIVOS REGISTRADOS EN EKOGUI</t>
  </si>
  <si>
    <t>PROCESOS SIN ABOGADO ASIGNADO</t>
  </si>
  <si>
    <t>PROCESOS</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</si>
  <si>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</si>
  <si>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</si>
  <si>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</si>
  <si>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</si>
  <si>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</si>
  <si>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</si>
  <si>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</si>
  <si>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</si>
  <si>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</si>
  <si>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</si>
  <si>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</si>
  <si>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</si>
  <si>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</si>
  <si>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</si>
  <si>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</si>
  <si>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</si>
  <si>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</si>
  <si>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Pagos relacionados</t>
  </si>
  <si>
    <t>Uso del módulo pagos</t>
  </si>
  <si>
    <t>Actualización más de 33.000 SMMLV</t>
  </si>
  <si>
    <t>REGISTRO EN 2020</t>
  </si>
  <si>
    <t>REGISTRO EN 2019</t>
  </si>
  <si>
    <t>REGISTRO EN 2018 Y ANTERIORES</t>
  </si>
  <si>
    <t>TOTAL PREJUDICIALES ACTIVOS</t>
  </si>
  <si>
    <t>Prejudiciales</t>
  </si>
  <si>
    <t>TOTAL PREJUDICIALES ACTIVOS EN EKOGUI</t>
  </si>
  <si>
    <t>TOTAL PROCESOS TERMINADOS</t>
  </si>
  <si>
    <t>CANTIDAD PREJUDICIALES</t>
  </si>
  <si>
    <t>Procesos que efectivamente se encuentran activos</t>
  </si>
  <si>
    <t>Proceso que se encuentran terminados</t>
  </si>
  <si>
    <t>TERMINADOS EN EKOGUI</t>
  </si>
  <si>
    <t>PROCESOS TERMINADOS EN 2020</t>
  </si>
  <si>
    <t>PROCESOS ACTIVOS CON ESTADO TERMINADO*</t>
  </si>
  <si>
    <t xml:space="preserve">Procesos de más de 33.000 SMMLV con la pieza demanda </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</si>
  <si>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</si>
  <si>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</si>
  <si>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</si>
  <si>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</si>
  <si>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</si>
  <si>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</si>
  <si>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</si>
  <si>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</si>
  <si>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</si>
  <si>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</si>
  <si>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</si>
  <si>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</si>
  <si>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</si>
  <si>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</si>
  <si>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</si>
  <si>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Pagos enlazados</t>
  </si>
  <si>
    <t>Provisión incorrecta</t>
  </si>
  <si>
    <t>JUDICIALES</t>
  </si>
  <si>
    <t>PREJUDICIALES</t>
  </si>
  <si>
    <t>Plantilla de certificado de Control Interno eKOGUI</t>
  </si>
  <si>
    <t>REGISTRO EN 2019 Y ANTERIORES</t>
  </si>
  <si>
    <t>ACTUALIZADO</t>
  </si>
  <si>
    <t>Entre 21-03-2019 y 31-12-2019</t>
  </si>
  <si>
    <t>PROCESOS SIN ABOGADO ASIGNADO(1)</t>
  </si>
  <si>
    <t>PROCESOS ACTIVOS CON ESTADO TERMINADO(3)</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</si>
  <si>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</si>
  <si>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</si>
  <si>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</si>
  <si>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</si>
  <si>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</si>
  <si>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</si>
  <si>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</si>
  <si>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</si>
  <si>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</si>
  <si>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</si>
  <si>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</si>
  <si>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</si>
  <si>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</si>
  <si>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</si>
  <si>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</si>
  <si>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</si>
  <si>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</si>
  <si>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</si>
  <si>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</si>
  <si>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</si>
  <si>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</si>
  <si>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</si>
  <si>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</si>
  <si>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</si>
  <si>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</si>
  <si>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</si>
  <si>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</si>
  <si>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Indique la fecha en la que genera el reporte</t>
  </si>
  <si>
    <t>Posteriores al 01-01-2020</t>
  </si>
  <si>
    <t>Fecha de diligenciamiento de plantilla</t>
  </si>
  <si>
    <t>PREJUDICIALES TERMINADOS SEGUNDO SEMESTRE 2020</t>
  </si>
  <si>
    <t>Obs1</t>
  </si>
  <si>
    <t>Obs2</t>
  </si>
  <si>
    <t>Obs3</t>
  </si>
  <si>
    <t>Obs4</t>
  </si>
  <si>
    <t>Obs5</t>
  </si>
  <si>
    <t>Obs6</t>
  </si>
  <si>
    <t>Escriba la fecha de generación del reporte</t>
  </si>
  <si>
    <t>Obs7</t>
  </si>
  <si>
    <t>Fecha reporte Usuarios</t>
  </si>
  <si>
    <t>Fecha reporte Abogados</t>
  </si>
  <si>
    <t>Fecha reporte Judiciales</t>
  </si>
  <si>
    <t>NOMBRE JEFE CONTROL INTERNO</t>
  </si>
  <si>
    <t>Abogados al 30 de junio de 2021</t>
  </si>
  <si>
    <t>ABOGADOS ACTIVOS AL 30-06-2021</t>
  </si>
  <si>
    <t>INACTIVADOS EN EKOGUI PRIMER SEMESTRE 2021</t>
  </si>
  <si>
    <t>RETIRADOS EN LA ENTIDAD PRIMER SEMESTRE 2021</t>
  </si>
  <si>
    <t>PROCESOS TERMINADOS PRIMER SEMESTRE 2021</t>
  </si>
  <si>
    <t>PROCESOS ACTIVOS AL 30 DE JUNIO DE 2021</t>
  </si>
  <si>
    <t>PROCESO TERMINADOS AL 30 DE JUNIO 2021</t>
  </si>
  <si>
    <r>
      <t>(3)En el reporte de activos al 30 de junio verifique la columna</t>
    </r>
    <r>
      <rPr>
        <b/>
        <i/>
        <sz val="9"/>
        <color theme="1"/>
        <rFont val="Calibri"/>
        <family val="2"/>
        <scheme val="minor"/>
      </rPr>
      <t xml:space="preserve"> Estado General del proceso</t>
    </r>
  </si>
  <si>
    <t>PROCESOS ACTIVOS EN CALIDAD DEMANDADO AL 30-06-2021</t>
  </si>
  <si>
    <t>PROCESOS CON CALIFICACIÓN PRIMER SEMESTRE 2021</t>
  </si>
  <si>
    <t>PROCESOS CON CALIFICACIÓN ANTERIOR A 31-12-2020</t>
  </si>
  <si>
    <t>(6) Solo se consideran los procesos activos - calidad demandado al 30 de junio de 2021 que tengan calificación de riesgo</t>
  </si>
  <si>
    <t>PREJUDICIALES ACTIVOS AL 30-06-2021</t>
  </si>
  <si>
    <t>REGISTRO POSTERIOR AL 01/01/2021</t>
  </si>
  <si>
    <t>REGISTRO ENTRE 1 DE ENERO Y 31 DE DICIEMBRE 2020</t>
  </si>
  <si>
    <t>TERMINADOS ÚLTIMA ACTUACIÓN I SEM. 2021</t>
  </si>
  <si>
    <t>TOTAL PREJUDICIALES TERMINADOS I SEM. 2021</t>
  </si>
  <si>
    <t>ARBITRAMENTOS ACTIVOS AL 30-06-2021</t>
  </si>
  <si>
    <t>TOTAL ARBITRAMENTOS TERMINADOS  AL 30-06-2021</t>
  </si>
  <si>
    <t>Pagos enlazados al 30-06-2021</t>
  </si>
  <si>
    <t>(4)Equivalente a un valor indexado de $29.981 millones</t>
  </si>
  <si>
    <t>(1) Con fecha de registro anterior al 15-06-2021</t>
  </si>
  <si>
    <t>PROCESOS TERMINADOS DURANTE PRIMER SEMESTRE 2021</t>
  </si>
  <si>
    <t>TERMINADOS EN EKOGUI DURANTE PRIMER SEMESTRE 2021 (2)</t>
  </si>
  <si>
    <t>(2) Con fecha de actuación en 2021</t>
  </si>
  <si>
    <t>2018-03-01</t>
  </si>
  <si>
    <t>2018-12-11</t>
  </si>
  <si>
    <t>2021-05-18</t>
  </si>
  <si>
    <t>Rodrigo Armando Rincon Gonzalez</t>
  </si>
  <si>
    <t>Juan Fernando Gomez Gutierrez</t>
  </si>
  <si>
    <t>Diego Hernando Santacruz Santacruz</t>
  </si>
  <si>
    <t>Yeimy Johana Africano Martinez</t>
  </si>
  <si>
    <t>Administradora del Sistema General de Seguridad Social en Salud - ADRES</t>
  </si>
  <si>
    <t>Es necesario señalar que  de los apoderados,  Sebastián Moreno Amaya, Claudia Rodriguez Rincon y Claudia Arias, estan pendientes por capacitar debido a que son vinculaciones recientes al mes de agosto de la presente vigencia.
Por otra parte se tiene que el señor Juan Carlos Vera Vargas se retiro de la entidad, por lo que estando activo no alcanzó a recibir la capacitación para el primer semestre del 2021.</t>
  </si>
  <si>
    <t xml:space="preserve">1. Los procesos de ADRES incluyen los que se adelantan en la jurisdiccion especial de la Superintendencia de Salud por efectos de la competencia otorgada por la Ley 1122 de 2007
2. 123 procesos fueron calificados entre julio y agosto del 2021
3. 54 procesos sin calificacion de riesgo, debido a que se encuentran sin asignación de abogado, 45 debido a que la ADRES aun no se encuentra vinculada y 9 sin calificar pese a ser asignados </t>
  </si>
  <si>
    <t>ADRES no hace pagos por SIIF Nacion.</t>
  </si>
  <si>
    <t>No se tiene Rol de enlace de pagos, ni Jefe financiero en razón a que ADRES, no gestiona pagos a través del SIIF 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</si>
</sst>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34">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applyAlignment="1"/>
    <xf numFmtId="0" fontId="0" fillId="2" borderId="2" xfId="0" applyFill="1" applyBorder="1" applyAlignment="1"/>
    <xf numFmtId="0" fontId="0" fillId="2" borderId="3" xfId="0" applyFill="1" applyBorder="1" applyAlignment="1"/>
    <xf numFmtId="0" fontId="0" fillId="2" borderId="4" xfId="0" applyFill="1" applyBorder="1"/>
    <xf numFmtId="0" fontId="0" fillId="2" borderId="0"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applyBorder="1" applyAlignment="1"/>
    <xf numFmtId="0" fontId="0" fillId="2" borderId="0" xfId="0" applyFill="1" applyBorder="1" applyAlignment="1"/>
    <xf numFmtId="0" fontId="5" fillId="3" borderId="0" xfId="0" applyFont="1" applyFill="1"/>
    <xf numFmtId="0" fontId="0" fillId="2" borderId="1" xfId="0" applyFill="1" applyBorder="1"/>
    <xf numFmtId="0" fontId="0" fillId="2" borderId="2" xfId="0" applyFill="1" applyBorder="1"/>
    <xf numFmtId="0" fontId="0" fillId="2" borderId="3" xfId="0" applyFill="1" applyBorder="1"/>
    <xf numFmtId="0" fontId="0" fillId="2" borderId="0" xfId="0" applyFill="1" applyBorder="1" applyAlignment="1">
      <alignment vertical="center" wrapText="1"/>
    </xf>
    <xf numFmtId="0" fontId="0" fillId="2" borderId="5" xfId="0" applyFill="1" applyBorder="1" applyAlignment="1">
      <alignment vertical="center" wrapText="1"/>
    </xf>
    <xf numFmtId="0" fontId="9" fillId="2" borderId="0" xfId="0" applyFont="1" applyFill="1" applyBorder="1" applyAlignment="1">
      <alignment vertical="center"/>
    </xf>
    <xf numFmtId="0" fontId="9" fillId="2" borderId="0" xfId="0" applyFont="1" applyFill="1" applyBorder="1" applyAlignment="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Border="1" applyAlignment="1">
      <alignment horizontal="center"/>
    </xf>
    <xf numFmtId="0" fontId="5" fillId="2" borderId="0" xfId="0" applyFont="1" applyFill="1"/>
    <xf numFmtId="0" fontId="0" fillId="0" borderId="9" xfId="0" applyBorder="1"/>
    <xf numFmtId="0" fontId="3" fillId="0" borderId="0" xfId="0" applyFont="1"/>
    <xf numFmtId="9" fontId="0" fillId="0" borderId="9" xfId="1" applyFont="1" applyBorder="1"/>
    <xf numFmtId="0" fontId="0" fillId="0" borderId="0" xfId="0" applyBorder="1" applyAlignment="1"/>
    <xf numFmtId="0" fontId="6" fillId="0" borderId="0" xfId="0" applyFont="1" applyBorder="1" applyAlignment="1"/>
    <xf numFmtId="0" fontId="6" fillId="0" borderId="5" xfId="0" applyFont="1" applyBorder="1" applyAlignment="1"/>
    <xf numFmtId="14" fontId="0" fillId="2" borderId="0" xfId="0" applyNumberFormat="1" applyFill="1"/>
    <xf numFmtId="0" fontId="0" fillId="0" borderId="9" xfId="0" applyFill="1" applyBorder="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11" xfId="0" applyFill="1" applyBorder="1" applyProtection="1">
      <protection hidden="1"/>
    </xf>
    <xf numFmtId="0" fontId="0" fillId="2" borderId="9" xfId="0" applyFill="1" applyBorder="1" applyProtection="1">
      <protection locked="0"/>
    </xf>
    <xf numFmtId="0" fontId="0" fillId="2" borderId="12" xfId="0" applyFill="1" applyBorder="1" applyProtection="1">
      <protection locked="0"/>
    </xf>
    <xf numFmtId="14" fontId="0" fillId="2" borderId="12" xfId="0" applyNumberFormat="1" applyFill="1" applyBorder="1" applyProtection="1">
      <protection locked="0"/>
    </xf>
    <xf numFmtId="14" fontId="0" fillId="2" borderId="9" xfId="0" applyNumberFormat="1" applyFill="1" applyBorder="1" applyProtection="1">
      <protection locked="0"/>
    </xf>
    <xf numFmtId="0" fontId="0" fillId="2" borderId="0" xfId="0" applyFill="1" applyBorder="1" applyProtection="1">
      <protection locked="0"/>
    </xf>
    <xf numFmtId="0" fontId="0" fillId="2" borderId="9" xfId="0" applyFill="1" applyBorder="1" applyAlignment="1" applyProtection="1">
      <protection locked="0"/>
    </xf>
    <xf numFmtId="0" fontId="0" fillId="0" borderId="9" xfId="0" applyBorder="1" applyProtection="1">
      <protection locked="0"/>
    </xf>
    <xf numFmtId="0" fontId="0" fillId="0" borderId="0" xfId="0" applyBorder="1" applyProtection="1">
      <protection locked="0"/>
    </xf>
    <xf numFmtId="0" fontId="4" fillId="2" borderId="0" xfId="0" applyFont="1" applyFill="1" applyBorder="1"/>
    <xf numFmtId="0" fontId="4" fillId="0" borderId="0" xfId="0" applyFont="1"/>
    <xf numFmtId="0" fontId="4" fillId="2" borderId="0" xfId="0" applyFont="1" applyFill="1"/>
    <xf numFmtId="0" fontId="0" fillId="2" borderId="9" xfId="0" applyFill="1" applyBorder="1" applyAlignment="1">
      <alignment vertical="center"/>
    </xf>
    <xf numFmtId="0" fontId="0" fillId="2" borderId="9" xfId="0" applyFill="1" applyBorder="1" applyAlignment="1" applyProtection="1">
      <alignment vertical="center"/>
      <protection locked="0"/>
    </xf>
    <xf numFmtId="0" fontId="0" fillId="2" borderId="0" xfId="0" applyFill="1" applyBorder="1" applyAlignment="1">
      <alignment wrapText="1"/>
    </xf>
    <xf numFmtId="0" fontId="0" fillId="0" borderId="9" xfId="0" applyBorder="1" applyAlignment="1">
      <alignment horizontal="center"/>
    </xf>
    <xf numFmtId="0" fontId="0" fillId="2" borderId="22" xfId="0" applyFill="1" applyBorder="1" applyAlignment="1">
      <alignment horizontal="center" vertical="center"/>
    </xf>
    <xf numFmtId="0" fontId="0" fillId="2" borderId="28" xfId="0" applyFill="1" applyBorder="1"/>
    <xf numFmtId="0" fontId="0" fillId="2" borderId="28" xfId="0" applyFill="1" applyBorder="1" applyProtection="1">
      <protection locked="0"/>
    </xf>
    <xf numFmtId="0" fontId="0" fillId="2" borderId="0" xfId="0" applyFill="1" applyBorder="1" applyAlignment="1" applyProtection="1">
      <protection locked="0"/>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0" fillId="2" borderId="27" xfId="0" applyNumberFormat="1" applyFill="1" applyBorder="1" applyProtection="1">
      <protection locked="0"/>
    </xf>
    <xf numFmtId="14" fontId="5" fillId="2" borderId="5" xfId="0" applyNumberFormat="1" applyFont="1" applyFill="1" applyBorder="1"/>
    <xf numFmtId="14" fontId="0" fillId="0" borderId="0" xfId="0" applyNumberFormat="1"/>
    <xf numFmtId="0" fontId="0" fillId="2" borderId="13" xfId="0" applyFill="1" applyBorder="1" applyAlignment="1" applyProtection="1">
      <alignment wrapText="1"/>
      <protection hidden="1"/>
    </xf>
    <xf numFmtId="0" fontId="0" fillId="0" borderId="0" xfId="0" applyProtection="1">
      <protection locked="0"/>
    </xf>
    <xf numFmtId="0" fontId="12" fillId="0" borderId="4" xfId="0" applyFont="1" applyBorder="1" applyAlignment="1">
      <alignment horizontal="center"/>
    </xf>
    <xf numFmtId="0" fontId="12" fillId="0" borderId="0" xfId="0" applyFont="1" applyBorder="1" applyAlignment="1">
      <alignment horizontal="center"/>
    </xf>
    <xf numFmtId="0" fontId="12" fillId="0" borderId="5" xfId="0" applyFont="1" applyBorder="1" applyAlignment="1">
      <alignment horizontal="center"/>
    </xf>
    <xf numFmtId="0" fontId="0" fillId="0" borderId="0" xfId="0" applyBorder="1" applyAlignment="1">
      <alignment horizontal="left" wrapText="1"/>
    </xf>
    <xf numFmtId="0" fontId="7" fillId="2" borderId="4" xfId="0" applyFont="1" applyFill="1" applyBorder="1" applyAlignment="1">
      <alignment horizontal="center"/>
    </xf>
    <xf numFmtId="0" fontId="7" fillId="2" borderId="0" xfId="0" applyFont="1" applyFill="1" applyBorder="1" applyAlignment="1">
      <alignment horizontal="center"/>
    </xf>
    <xf numFmtId="0" fontId="7" fillId="2" borderId="5"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lignment horizontal="center"/>
    </xf>
    <xf numFmtId="0" fontId="0" fillId="2" borderId="26" xfId="0" applyFill="1" applyBorder="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9" fillId="2" borderId="0" xfId="0" applyFont="1" applyFill="1" applyBorder="1" applyAlignment="1">
      <alignment horizontal="center" vertical="center"/>
    </xf>
    <xf numFmtId="0" fontId="0" fillId="2" borderId="21" xfId="0" applyFill="1" applyBorder="1" applyAlignment="1">
      <alignment horizontal="left" wrapText="1"/>
    </xf>
    <xf numFmtId="0" fontId="0" fillId="0" borderId="0" xfId="0" applyBorder="1" applyAlignment="1">
      <alignment horizontal="center"/>
    </xf>
    <xf numFmtId="0" fontId="0" fillId="0" borderId="1"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4" fillId="2" borderId="0"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wrapText="1"/>
      <protection locked="0"/>
    </xf>
    <xf numFmtId="0" fontId="4" fillId="2" borderId="7" xfId="0" applyFont="1" applyFill="1" applyBorder="1" applyAlignment="1" applyProtection="1">
      <alignment horizontal="left" vertical="top" wrapText="1"/>
      <protection locked="0"/>
    </xf>
    <xf numFmtId="0" fontId="4" fillId="2" borderId="8" xfId="0" applyFont="1" applyFill="1" applyBorder="1" applyAlignment="1" applyProtection="1">
      <alignment horizontal="left" vertical="top" wrapText="1"/>
      <protection locked="0"/>
    </xf>
    <xf numFmtId="0" fontId="0" fillId="0" borderId="20" xfId="0" applyBorder="1" applyAlignment="1" applyProtection="1">
      <alignment horizontal="center"/>
      <protection locked="0"/>
    </xf>
    <xf numFmtId="0" fontId="6" fillId="0" borderId="0" xfId="0" applyFont="1" applyBorder="1" applyAlignment="1">
      <alignment horizontal="center"/>
    </xf>
    <xf numFmtId="0" fontId="0" fillId="0" borderId="0"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18"/>
  <sheetViews>
    <sheetView showGridLines="0" workbookViewId="0">
      <selection activeCell="P16" sqref="P16"/>
    </sheetView>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85" t="s">
        <v>85</v>
      </c>
      <c r="C3" s="86"/>
      <c r="D3" s="86"/>
      <c r="E3" s="86"/>
      <c r="F3" s="86"/>
      <c r="G3" s="86"/>
      <c r="H3" s="86"/>
      <c r="I3" s="86"/>
      <c r="J3" s="86"/>
      <c r="K3" s="86"/>
      <c r="L3" s="86"/>
      <c r="M3" s="86"/>
      <c r="N3" s="86"/>
      <c r="O3" s="87"/>
    </row>
    <row r="4" spans="2:15" ht="23.25" x14ac:dyDescent="0.35">
      <c r="B4" s="85" t="s">
        <v>11</v>
      </c>
      <c r="C4" s="86"/>
      <c r="D4" s="86"/>
      <c r="E4" s="86"/>
      <c r="F4" s="86"/>
      <c r="G4" s="86"/>
      <c r="H4" s="86"/>
      <c r="I4" s="86"/>
      <c r="J4" s="86"/>
      <c r="K4" s="86"/>
      <c r="L4" s="86"/>
      <c r="M4" s="86"/>
      <c r="N4" s="86"/>
      <c r="O4" s="87"/>
    </row>
    <row r="5" spans="2:15" x14ac:dyDescent="0.25">
      <c r="B5" s="5"/>
      <c r="C5" s="6"/>
      <c r="D5" s="6"/>
      <c r="E5" s="6"/>
      <c r="F5" s="6"/>
      <c r="G5" s="6"/>
      <c r="H5" s="6"/>
      <c r="I5" s="6"/>
      <c r="J5" s="6"/>
      <c r="K5" s="6"/>
      <c r="L5" s="6"/>
      <c r="M5" s="6"/>
      <c r="N5" s="6"/>
      <c r="O5" s="7"/>
    </row>
    <row r="6" spans="2:15" x14ac:dyDescent="0.25">
      <c r="B6" s="5"/>
      <c r="C6" s="88" t="s">
        <v>99</v>
      </c>
      <c r="D6" s="88"/>
      <c r="E6" s="88"/>
      <c r="F6" s="88"/>
      <c r="G6" s="88"/>
      <c r="H6" s="88"/>
      <c r="I6" s="88"/>
      <c r="J6" s="88"/>
      <c r="K6" s="88"/>
      <c r="L6" s="88"/>
      <c r="M6" s="88"/>
      <c r="N6" s="88"/>
      <c r="O6" s="7"/>
    </row>
    <row r="7" spans="2:15" x14ac:dyDescent="0.25">
      <c r="B7" s="5"/>
      <c r="C7" s="88"/>
      <c r="D7" s="88"/>
      <c r="E7" s="88"/>
      <c r="F7" s="88"/>
      <c r="G7" s="88"/>
      <c r="H7" s="88"/>
      <c r="I7" s="88"/>
      <c r="J7" s="88"/>
      <c r="K7" s="88"/>
      <c r="L7" s="88"/>
      <c r="M7" s="88"/>
      <c r="N7" s="88"/>
      <c r="O7" s="7"/>
    </row>
    <row r="8" spans="2:15" x14ac:dyDescent="0.25">
      <c r="B8" s="5"/>
      <c r="C8" s="6"/>
      <c r="D8" s="6"/>
      <c r="E8" s="6"/>
      <c r="F8" s="6"/>
      <c r="G8" s="6"/>
      <c r="H8" s="6"/>
      <c r="I8" s="6"/>
      <c r="J8" s="6"/>
      <c r="K8" s="6"/>
      <c r="L8" s="6"/>
      <c r="M8" s="6"/>
      <c r="N8" s="6"/>
      <c r="O8" s="7"/>
    </row>
    <row r="9" spans="2:15" x14ac:dyDescent="0.25">
      <c r="B9" s="5"/>
      <c r="C9" s="6"/>
      <c r="D9" s="6"/>
      <c r="E9" s="6"/>
      <c r="F9" s="6"/>
      <c r="G9" s="6"/>
      <c r="H9" s="6"/>
      <c r="I9" s="6"/>
      <c r="J9" s="6"/>
      <c r="K9" s="6"/>
      <c r="L9" s="6"/>
      <c r="M9" s="6"/>
      <c r="N9" s="6"/>
      <c r="O9" s="7"/>
    </row>
    <row r="10" spans="2:15" x14ac:dyDescent="0.25">
      <c r="B10" s="5"/>
      <c r="C10" s="6"/>
      <c r="D10" s="6"/>
      <c r="E10" s="6"/>
      <c r="F10" s="6"/>
      <c r="G10" s="6"/>
      <c r="H10" s="6"/>
      <c r="I10" s="6"/>
      <c r="J10" s="6"/>
      <c r="K10" s="6"/>
      <c r="L10" s="6"/>
      <c r="M10" s="6"/>
      <c r="N10" s="6"/>
      <c r="O10" s="7"/>
    </row>
    <row r="11" spans="2:15" x14ac:dyDescent="0.25">
      <c r="B11" s="5"/>
      <c r="C11" s="6"/>
      <c r="D11" s="6"/>
      <c r="E11" s="6"/>
      <c r="F11" s="6"/>
      <c r="G11" s="6"/>
      <c r="H11" s="6"/>
      <c r="I11" s="6"/>
      <c r="J11" s="6"/>
      <c r="K11" s="6"/>
      <c r="L11" s="6"/>
      <c r="M11" s="6"/>
      <c r="N11" s="6"/>
      <c r="O11" s="7"/>
    </row>
    <row r="12" spans="2:15" x14ac:dyDescent="0.25">
      <c r="B12" s="5"/>
      <c r="C12" s="6"/>
      <c r="D12" s="6"/>
      <c r="E12" s="6"/>
      <c r="F12" s="6"/>
      <c r="G12" s="6"/>
      <c r="H12" s="6"/>
      <c r="I12" s="6"/>
      <c r="J12" s="6"/>
      <c r="K12" s="6"/>
      <c r="L12" s="6"/>
      <c r="M12" s="6"/>
      <c r="N12" s="6"/>
      <c r="O12" s="7"/>
    </row>
    <row r="13" spans="2:15" x14ac:dyDescent="0.25">
      <c r="B13" s="5"/>
      <c r="C13" s="6"/>
      <c r="D13" s="6"/>
      <c r="E13" s="6"/>
      <c r="F13" s="6"/>
      <c r="G13" s="6"/>
      <c r="H13" s="6"/>
      <c r="I13" s="6"/>
      <c r="J13" s="6"/>
      <c r="K13" s="6"/>
      <c r="L13" s="6"/>
      <c r="M13" s="6"/>
      <c r="N13" s="6"/>
      <c r="O13" s="7"/>
    </row>
    <row r="14" spans="2:15" x14ac:dyDescent="0.25">
      <c r="B14" s="5"/>
      <c r="C14" s="6"/>
      <c r="D14" s="6"/>
      <c r="E14" s="6"/>
      <c r="F14" s="6"/>
      <c r="G14" s="6"/>
      <c r="H14" s="6"/>
      <c r="I14" s="6"/>
      <c r="J14" s="6"/>
      <c r="K14" s="6"/>
      <c r="L14" s="6"/>
      <c r="M14" s="6"/>
      <c r="N14" s="6"/>
      <c r="O14" s="7"/>
    </row>
    <row r="15" spans="2:15" x14ac:dyDescent="0.25">
      <c r="B15" s="5"/>
      <c r="C15" s="6"/>
      <c r="D15" s="6"/>
      <c r="E15" s="6"/>
      <c r="F15" s="6"/>
      <c r="G15" s="6"/>
      <c r="H15" s="6"/>
      <c r="I15" s="6"/>
      <c r="J15" s="6"/>
      <c r="K15" s="6"/>
      <c r="L15" s="6"/>
      <c r="M15" s="6"/>
      <c r="N15" s="6"/>
      <c r="O15" s="7"/>
    </row>
    <row r="16" spans="2:15" x14ac:dyDescent="0.25">
      <c r="B16" s="5"/>
      <c r="C16" s="6"/>
      <c r="D16" s="6"/>
      <c r="E16" s="6"/>
      <c r="F16" s="6"/>
      <c r="G16" s="6"/>
      <c r="H16" s="6"/>
      <c r="I16" s="6"/>
      <c r="J16" s="6"/>
      <c r="K16" s="6"/>
      <c r="L16" s="6"/>
      <c r="M16" s="6"/>
      <c r="N16" s="6"/>
      <c r="O16" s="7"/>
    </row>
    <row r="17" spans="2:15" x14ac:dyDescent="0.25">
      <c r="B17" s="5"/>
      <c r="C17" s="6"/>
      <c r="D17" s="6"/>
      <c r="E17" s="6"/>
      <c r="F17" s="6"/>
      <c r="G17" s="6"/>
      <c r="H17" s="6"/>
      <c r="I17" s="6"/>
      <c r="J17" s="6"/>
      <c r="K17" s="6"/>
      <c r="L17" s="6"/>
      <c r="M17" s="6"/>
      <c r="N17" s="6"/>
      <c r="O17" s="7"/>
    </row>
    <row r="18" spans="2:15" ht="15.75" thickBot="1" x14ac:dyDescent="0.3">
      <c r="B18" s="8"/>
      <c r="C18" s="9"/>
      <c r="D18" s="9"/>
      <c r="E18" s="9"/>
      <c r="F18" s="9"/>
      <c r="G18" s="9"/>
      <c r="H18" s="9"/>
      <c r="I18" s="9"/>
      <c r="J18" s="9"/>
      <c r="K18" s="9"/>
      <c r="L18" s="9"/>
      <c r="M18" s="9"/>
      <c r="N18" s="9"/>
      <c r="O18" s="10"/>
    </row>
  </sheetData>
  <sheetProtection algorithmName="SHA-512" hashValue="v+OGTlq+q6Oae72VDN+sgjj2bIwwaNs7K3QlBBMEg8LflToLDQY2HVkS7v5GxJ3ePdMJEq1YOdX8GVr8ULdAAw==" saltValue="VUPC38ch+z74Wo07QKnkBQ==" spinCount="100000" sheet="1" objects="1" scenarios="1"/>
  <mergeCells count="3">
    <mergeCell ref="B3:O3"/>
    <mergeCell ref="B4:O4"/>
    <mergeCell ref="C6: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19"/>
  <sheetViews>
    <sheetView tabSelected="1" workbookViewId="0">
      <selection activeCell="E23" sqref="E23"/>
    </sheetView>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42"/>
    <col min="10" max="10" width="11.85546875" style="42" bestFit="1" customWidth="1"/>
    <col min="11" max="16384" width="11.42578125" style="1"/>
  </cols>
  <sheetData>
    <row r="5" spans="2:20" ht="15.75" thickBot="1" x14ac:dyDescent="0.3"/>
    <row r="6" spans="2:20" x14ac:dyDescent="0.25">
      <c r="B6" s="11"/>
      <c r="C6" s="12"/>
      <c r="D6" s="12"/>
      <c r="E6" s="12"/>
      <c r="F6" s="12"/>
      <c r="G6" s="13"/>
    </row>
    <row r="7" spans="2:20" ht="21" x14ac:dyDescent="0.35">
      <c r="B7" s="89" t="s">
        <v>117</v>
      </c>
      <c r="C7" s="90"/>
      <c r="D7" s="90"/>
      <c r="E7" s="90"/>
      <c r="F7" s="90"/>
      <c r="G7" s="91"/>
      <c r="T7" s="1" t="s">
        <v>12</v>
      </c>
    </row>
    <row r="8" spans="2:20" ht="15.75" thickBot="1" x14ac:dyDescent="0.3">
      <c r="B8" s="14"/>
      <c r="C8" s="15"/>
      <c r="D8" s="15"/>
      <c r="E8" s="15"/>
      <c r="F8" s="15"/>
      <c r="G8" s="16"/>
      <c r="T8" s="1" t="s">
        <v>13</v>
      </c>
    </row>
    <row r="9" spans="2:20" ht="15.75" thickBot="1" x14ac:dyDescent="0.3">
      <c r="B9" s="94" t="s">
        <v>128</v>
      </c>
      <c r="C9" s="95"/>
      <c r="D9" s="80">
        <v>44432</v>
      </c>
      <c r="E9" s="15"/>
      <c r="F9" s="15"/>
      <c r="G9" s="16"/>
      <c r="T9" s="1" t="s">
        <v>14</v>
      </c>
    </row>
    <row r="10" spans="2:20" x14ac:dyDescent="0.25">
      <c r="B10" s="14"/>
      <c r="C10" s="15"/>
      <c r="D10" s="15"/>
      <c r="E10" s="15"/>
      <c r="F10" s="15"/>
      <c r="G10" s="81">
        <v>43545</v>
      </c>
    </row>
    <row r="11" spans="2:20" x14ac:dyDescent="0.25">
      <c r="B11" s="22" t="s">
        <v>15</v>
      </c>
      <c r="C11" s="23" t="s">
        <v>16</v>
      </c>
      <c r="D11" s="24" t="s">
        <v>6</v>
      </c>
      <c r="E11" s="23" t="s">
        <v>7</v>
      </c>
      <c r="F11" s="23" t="s">
        <v>17</v>
      </c>
      <c r="G11" s="25" t="s">
        <v>87</v>
      </c>
    </row>
    <row r="12" spans="2:20" x14ac:dyDescent="0.25">
      <c r="B12" s="21" t="s">
        <v>0</v>
      </c>
      <c r="C12" s="57" t="s">
        <v>14</v>
      </c>
      <c r="D12" s="60"/>
      <c r="E12" s="58"/>
      <c r="F12" s="59"/>
      <c r="G12" s="56" t="str">
        <f>+IF(C12="SI",IF(F12&lt;$G$10,"DESACTUALIZADO",""),"")</f>
        <v/>
      </c>
      <c r="H12" s="42">
        <f t="shared" ref="H12:H17" si="0">+IF(C12="N/A",1,0)</f>
        <v>1</v>
      </c>
      <c r="I12" s="42">
        <f t="shared" ref="I12:I17" si="1">+IF(C12="Si",1,0)</f>
        <v>0</v>
      </c>
      <c r="J12" s="42">
        <f t="shared" ref="J12:J17" si="2">+IF(C12="No",1,0)</f>
        <v>0</v>
      </c>
    </row>
    <row r="13" spans="2:20" x14ac:dyDescent="0.25">
      <c r="B13" s="21" t="s">
        <v>1</v>
      </c>
      <c r="C13" s="57" t="s">
        <v>12</v>
      </c>
      <c r="D13" s="84" t="s">
        <v>161</v>
      </c>
      <c r="E13" s="58" t="s">
        <v>163</v>
      </c>
      <c r="F13" s="59">
        <v>44363</v>
      </c>
      <c r="G13" s="56" t="str">
        <f>+IF(C13="SI",IF(F13&lt;$G$10,"DESACTUALIZADO",""),"")</f>
        <v/>
      </c>
      <c r="H13" s="42">
        <f t="shared" si="0"/>
        <v>0</v>
      </c>
      <c r="I13" s="42">
        <f t="shared" si="1"/>
        <v>1</v>
      </c>
      <c r="J13" s="42">
        <f t="shared" si="2"/>
        <v>0</v>
      </c>
    </row>
    <row r="14" spans="2:20" x14ac:dyDescent="0.25">
      <c r="B14" s="21" t="s">
        <v>2</v>
      </c>
      <c r="C14" s="57" t="s">
        <v>14</v>
      </c>
      <c r="D14" s="60"/>
      <c r="E14" s="58"/>
      <c r="F14" s="59"/>
      <c r="G14" s="56" t="str">
        <f t="shared" ref="G14:G17" si="3">+IF(C14="SI",IF(F14&lt;$G$10,"DESACTUALIZADO",""),"")</f>
        <v/>
      </c>
      <c r="H14" s="42">
        <f t="shared" si="0"/>
        <v>1</v>
      </c>
      <c r="I14" s="42">
        <f t="shared" si="1"/>
        <v>0</v>
      </c>
      <c r="J14" s="42">
        <f t="shared" si="2"/>
        <v>0</v>
      </c>
      <c r="T14" s="49">
        <v>43545</v>
      </c>
    </row>
    <row r="15" spans="2:20" x14ac:dyDescent="0.25">
      <c r="B15" s="21" t="s">
        <v>3</v>
      </c>
      <c r="C15" s="57" t="s">
        <v>12</v>
      </c>
      <c r="D15" s="60"/>
      <c r="E15" s="58" t="s">
        <v>164</v>
      </c>
      <c r="F15" s="59">
        <v>44390</v>
      </c>
      <c r="G15" s="56" t="str">
        <f t="shared" si="3"/>
        <v/>
      </c>
      <c r="H15" s="42">
        <f t="shared" si="0"/>
        <v>0</v>
      </c>
      <c r="I15" s="42">
        <f t="shared" si="1"/>
        <v>1</v>
      </c>
      <c r="J15" s="42">
        <f t="shared" si="2"/>
        <v>0</v>
      </c>
    </row>
    <row r="16" spans="2:20" x14ac:dyDescent="0.25">
      <c r="B16" s="21" t="s">
        <v>4</v>
      </c>
      <c r="C16" s="57" t="s">
        <v>12</v>
      </c>
      <c r="D16" s="84" t="s">
        <v>159</v>
      </c>
      <c r="E16" s="58" t="s">
        <v>165</v>
      </c>
      <c r="F16" s="59">
        <v>44407</v>
      </c>
      <c r="G16" s="56" t="str">
        <f>+IF(C16="SI",IF(F16&lt;$G$10,"DESACTUALIZADO",""),"")</f>
        <v/>
      </c>
      <c r="H16" s="42">
        <f t="shared" si="0"/>
        <v>0</v>
      </c>
      <c r="I16" s="42">
        <f t="shared" si="1"/>
        <v>1</v>
      </c>
      <c r="J16" s="42">
        <f t="shared" si="2"/>
        <v>0</v>
      </c>
    </row>
    <row r="17" spans="2:10" x14ac:dyDescent="0.25">
      <c r="B17" s="21" t="s">
        <v>5</v>
      </c>
      <c r="C17" s="57" t="s">
        <v>12</v>
      </c>
      <c r="D17" s="84" t="s">
        <v>160</v>
      </c>
      <c r="E17" s="84" t="s">
        <v>162</v>
      </c>
      <c r="F17" s="59">
        <v>44155</v>
      </c>
      <c r="G17" s="56" t="str">
        <f t="shared" si="3"/>
        <v/>
      </c>
      <c r="H17" s="42">
        <f t="shared" si="0"/>
        <v>0</v>
      </c>
      <c r="I17" s="42">
        <f t="shared" si="1"/>
        <v>1</v>
      </c>
      <c r="J17" s="42">
        <f t="shared" si="2"/>
        <v>0</v>
      </c>
    </row>
    <row r="18" spans="2:10" x14ac:dyDescent="0.25">
      <c r="B18" s="14"/>
      <c r="C18" s="15"/>
      <c r="D18" s="15"/>
      <c r="E18" s="15"/>
      <c r="F18" s="15"/>
      <c r="G18" s="16"/>
    </row>
    <row r="19" spans="2:10" ht="94.5" customHeight="1" thickBot="1" x14ac:dyDescent="0.3">
      <c r="B19" s="72" t="s">
        <v>102</v>
      </c>
      <c r="C19" s="92" t="s">
        <v>170</v>
      </c>
      <c r="D19" s="92"/>
      <c r="E19" s="92"/>
      <c r="F19" s="92"/>
      <c r="G19" s="93"/>
    </row>
  </sheetData>
  <sheetProtection algorithmName="SHA-512" hashValue="678u2HcNEL4JGQ7xicFOz0k/sSoNaoiSp508kdxKxvQ4eapnU6CIE2xIBkOiWu553Z3j5D2BJ48a0s2IoPgf1g==" saltValue="i8uwVTOFvUGJfKZ99Y2WrA==" spinCount="100000" sheet="1" objects="1" scenarios="1"/>
  <mergeCells count="3">
    <mergeCell ref="B7:G7"/>
    <mergeCell ref="C19:G19"/>
    <mergeCell ref="B9:C9"/>
  </mergeCells>
  <dataValidations count="3">
    <dataValidation type="list" allowBlank="1" showInputMessage="1" showErrorMessage="1" sqref="C12:C17" xr:uid="{00000000-0002-0000-0100-000001000000}">
      <formula1>$T$7:$T$9</formula1>
    </dataValidation>
    <dataValidation type="date" allowBlank="1" showInputMessage="1" showErrorMessage="1" sqref="D9" xr:uid="{0695AC47-2643-4296-9D5B-F263ED290FA5}">
      <formula1>44378</formula1>
      <formula2>44439</formula2>
    </dataValidation>
    <dataValidation type="date" allowBlank="1" showInputMessage="1" showErrorMessage="1" sqref="D12:D17 F12:F17" xr:uid="{1D03F651-1DE0-4826-BD43-5787EEA45BD9}">
      <formula1>40544</formula1>
      <formula2>44439</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V25"/>
  <sheetViews>
    <sheetView showGridLines="0" workbookViewId="0">
      <selection activeCell="F10" sqref="F10"/>
    </sheetView>
  </sheetViews>
  <sheetFormatPr baseColWidth="10" defaultRowHeight="15" x14ac:dyDescent="0.25"/>
  <cols>
    <col min="1" max="1" width="3.85546875" style="1" customWidth="1"/>
    <col min="2" max="2" width="11.42578125" style="1"/>
    <col min="3" max="3" width="48.140625" style="1" bestFit="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+IF(D12&lt;=10,D12,IF(ROUNDDOWN(D12*10%,0)&lt;10,10,ROUNDDOWN(D12*10%,0)))</f>
        <v>10</v>
      </c>
    </row>
    <row r="4" spans="2:22" x14ac:dyDescent="0.25">
      <c r="B4" s="14"/>
      <c r="C4" s="15"/>
      <c r="D4" s="15"/>
      <c r="E4" s="15"/>
      <c r="F4" s="15"/>
      <c r="G4" s="15"/>
      <c r="H4" s="16"/>
    </row>
    <row r="5" spans="2:22" x14ac:dyDescent="0.25">
      <c r="B5" s="14"/>
      <c r="C5" s="15"/>
      <c r="D5" s="15"/>
      <c r="E5" s="15"/>
      <c r="F5" s="15"/>
      <c r="G5" s="15"/>
      <c r="H5" s="16"/>
    </row>
    <row r="6" spans="2:22" ht="15" customHeight="1" x14ac:dyDescent="0.25">
      <c r="B6" s="14"/>
      <c r="C6" s="27"/>
      <c r="D6" s="27"/>
      <c r="E6" s="27"/>
      <c r="G6" s="32"/>
      <c r="H6" s="33"/>
    </row>
    <row r="7" spans="2:22" ht="17.25" customHeight="1" x14ac:dyDescent="0.35">
      <c r="B7" s="14"/>
      <c r="C7" s="20" t="s">
        <v>118</v>
      </c>
      <c r="D7" s="60">
        <v>44432</v>
      </c>
      <c r="E7" s="26"/>
      <c r="F7" s="96" t="str">
        <f>"Seleccione una muestra de "&amp;V3&amp;" abogados activos y complete la siguiente tabla"</f>
        <v>Seleccione una muestra de 10 abogados activos y complete la siguiente tabla</v>
      </c>
      <c r="G7" s="97"/>
      <c r="H7" s="33"/>
    </row>
    <row r="8" spans="2:22" x14ac:dyDescent="0.25">
      <c r="B8" s="14"/>
      <c r="D8" s="15"/>
      <c r="E8" s="15"/>
      <c r="F8" s="98"/>
      <c r="G8" s="99"/>
      <c r="H8" s="16"/>
      <c r="T8" s="1" t="s">
        <v>13</v>
      </c>
    </row>
    <row r="9" spans="2:22" ht="23.25" x14ac:dyDescent="0.25">
      <c r="B9" s="14"/>
      <c r="C9" s="34" t="s">
        <v>134</v>
      </c>
      <c r="E9" s="6"/>
      <c r="F9" s="24" t="s">
        <v>106</v>
      </c>
      <c r="G9" s="24" t="s">
        <v>19</v>
      </c>
      <c r="H9" s="16"/>
      <c r="T9" s="1" t="s">
        <v>14</v>
      </c>
    </row>
    <row r="10" spans="2:22" x14ac:dyDescent="0.25">
      <c r="B10" s="14"/>
      <c r="C10" s="23" t="s">
        <v>135</v>
      </c>
      <c r="D10" s="23" t="s">
        <v>23</v>
      </c>
      <c r="E10" s="6"/>
      <c r="F10" s="20" t="s">
        <v>103</v>
      </c>
      <c r="G10" s="57">
        <v>10</v>
      </c>
      <c r="H10" s="16"/>
    </row>
    <row r="11" spans="2:22" x14ac:dyDescent="0.25">
      <c r="B11" s="14"/>
      <c r="C11" s="20" t="s">
        <v>21</v>
      </c>
      <c r="D11" s="57">
        <v>33</v>
      </c>
      <c r="E11" s="6"/>
      <c r="F11" s="20" t="s">
        <v>104</v>
      </c>
      <c r="G11" s="57">
        <v>10</v>
      </c>
      <c r="H11" s="16"/>
    </row>
    <row r="12" spans="2:22" x14ac:dyDescent="0.25">
      <c r="B12" s="14"/>
      <c r="C12" s="20" t="s">
        <v>22</v>
      </c>
      <c r="D12" s="57">
        <v>36</v>
      </c>
      <c r="E12" s="6"/>
      <c r="F12" s="20" t="s">
        <v>105</v>
      </c>
      <c r="G12" s="57">
        <v>10</v>
      </c>
      <c r="H12" s="16"/>
    </row>
    <row r="13" spans="2:22" x14ac:dyDescent="0.25">
      <c r="B13" s="14"/>
      <c r="C13" s="20" t="s">
        <v>26</v>
      </c>
      <c r="D13" s="57">
        <v>36</v>
      </c>
      <c r="E13" s="6"/>
      <c r="F13" s="53" t="s">
        <v>111</v>
      </c>
      <c r="G13" s="52"/>
      <c r="H13" s="16"/>
    </row>
    <row r="14" spans="2:22" x14ac:dyDescent="0.25">
      <c r="B14" s="14"/>
      <c r="C14" s="20" t="s">
        <v>20</v>
      </c>
      <c r="D14" s="57">
        <v>33</v>
      </c>
      <c r="E14" s="6"/>
      <c r="F14" s="54" t="s">
        <v>112</v>
      </c>
      <c r="G14" s="55"/>
      <c r="H14" s="16"/>
    </row>
    <row r="15" spans="2:22" x14ac:dyDescent="0.25">
      <c r="B15" s="14"/>
      <c r="E15" s="6"/>
      <c r="H15" s="16"/>
    </row>
    <row r="16" spans="2:22" x14ac:dyDescent="0.25">
      <c r="B16" s="14"/>
      <c r="C16" s="23" t="s">
        <v>24</v>
      </c>
      <c r="D16" s="23" t="s">
        <v>23</v>
      </c>
      <c r="E16" s="6"/>
      <c r="F16" s="24" t="s">
        <v>115</v>
      </c>
      <c r="G16" s="24" t="s">
        <v>19</v>
      </c>
      <c r="H16" s="16"/>
    </row>
    <row r="17" spans="2:8" x14ac:dyDescent="0.25">
      <c r="B17" s="14"/>
      <c r="C17" s="20" t="s">
        <v>137</v>
      </c>
      <c r="D17" s="57">
        <v>4</v>
      </c>
      <c r="E17" s="6"/>
      <c r="F17" s="20" t="s">
        <v>119</v>
      </c>
      <c r="G17" s="57">
        <v>26</v>
      </c>
      <c r="H17" s="16"/>
    </row>
    <row r="18" spans="2:8" x14ac:dyDescent="0.25">
      <c r="B18" s="14"/>
      <c r="C18" s="20" t="s">
        <v>136</v>
      </c>
      <c r="D18" s="57">
        <v>4</v>
      </c>
      <c r="E18" s="6"/>
      <c r="F18" s="50" t="s">
        <v>88</v>
      </c>
      <c r="G18" s="57">
        <v>0</v>
      </c>
      <c r="H18" s="16"/>
    </row>
    <row r="19" spans="2:8" x14ac:dyDescent="0.25">
      <c r="B19" s="14"/>
      <c r="C19" s="67"/>
      <c r="E19" s="6"/>
      <c r="F19" s="20" t="s">
        <v>108</v>
      </c>
      <c r="G19" s="57">
        <v>0</v>
      </c>
      <c r="H19" s="16"/>
    </row>
    <row r="20" spans="2:8" ht="15.75" thickBot="1" x14ac:dyDescent="0.3">
      <c r="B20" s="14"/>
      <c r="C20" s="67" t="s">
        <v>107</v>
      </c>
      <c r="D20" s="75"/>
      <c r="E20" s="6"/>
      <c r="F20" s="73" t="s">
        <v>25</v>
      </c>
      <c r="G20" s="74">
        <v>10</v>
      </c>
      <c r="H20" s="16"/>
    </row>
    <row r="21" spans="2:8" x14ac:dyDescent="0.25">
      <c r="B21" s="14"/>
      <c r="C21" s="100" t="s">
        <v>167</v>
      </c>
      <c r="D21" s="101"/>
      <c r="E21" s="101"/>
      <c r="F21" s="101"/>
      <c r="G21" s="102"/>
      <c r="H21" s="16"/>
    </row>
    <row r="22" spans="2:8" x14ac:dyDescent="0.25">
      <c r="B22" s="14"/>
      <c r="C22" s="103"/>
      <c r="D22" s="104"/>
      <c r="E22" s="104"/>
      <c r="F22" s="104"/>
      <c r="G22" s="105"/>
      <c r="H22" s="16"/>
    </row>
    <row r="23" spans="2:8" x14ac:dyDescent="0.25">
      <c r="B23" s="14"/>
      <c r="C23" s="103"/>
      <c r="D23" s="104"/>
      <c r="E23" s="104"/>
      <c r="F23" s="104"/>
      <c r="G23" s="105"/>
      <c r="H23" s="16"/>
    </row>
    <row r="24" spans="2:8" ht="15.75" thickBot="1" x14ac:dyDescent="0.3">
      <c r="B24" s="14"/>
      <c r="C24" s="106"/>
      <c r="D24" s="107"/>
      <c r="E24" s="107"/>
      <c r="F24" s="107"/>
      <c r="G24" s="108"/>
      <c r="H24" s="16"/>
    </row>
    <row r="25" spans="2:8" ht="15.75" thickBot="1" x14ac:dyDescent="0.3">
      <c r="B25" s="17"/>
      <c r="C25" s="18"/>
      <c r="D25" s="18"/>
      <c r="E25" s="18"/>
      <c r="F25" s="18"/>
      <c r="G25" s="18"/>
      <c r="H25" s="19"/>
    </row>
  </sheetData>
  <sheetProtection algorithmName="SHA-512" hashValue="rb/3VNYOaOrNAKfVd2Bu97DAaTMB+8ludFMeJSLRVTY3sRYluz0fBeQimwuoyy+y566A+D8mXHiEMGfHIWwLyA==" saltValue="23gwLC8xRSDKhOIJw8RYyg==" spinCount="100000" sheet="1"/>
  <mergeCells count="2">
    <mergeCell ref="F7:G8"/>
    <mergeCell ref="C21:G24"/>
  </mergeCells>
  <dataValidations count="1">
    <dataValidation type="date" allowBlank="1" showInputMessage="1" showErrorMessage="1" sqref="D7" xr:uid="{00000000-0002-0000-0200-000000000000}">
      <formula1>44378</formula1>
      <formula2>44439</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4"/>
  <sheetViews>
    <sheetView showGridLines="0" topLeftCell="A7" zoomScale="98" zoomScaleNormal="98" workbookViewId="0">
      <selection activeCell="F28" sqref="F28:H33"/>
    </sheetView>
  </sheetViews>
  <sheetFormatPr baseColWidth="10" defaultRowHeight="15" x14ac:dyDescent="0.25"/>
  <cols>
    <col min="1" max="1" width="3.85546875" style="1" customWidth="1"/>
    <col min="2" max="2" width="11.42578125" style="1"/>
    <col min="3" max="3" width="56.5703125" style="1" bestFit="1" customWidth="1"/>
    <col min="4" max="4" width="15.28515625" style="1" customWidth="1"/>
    <col min="5" max="5" width="6.28515625" style="1" customWidth="1"/>
    <col min="6" max="6" width="55.85546875" style="1" bestFit="1" customWidth="1"/>
    <col min="7" max="7" width="11.2851562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29"/>
      <c r="C2" s="30"/>
      <c r="D2" s="30"/>
      <c r="E2" s="30"/>
      <c r="F2" s="30"/>
      <c r="G2" s="30"/>
      <c r="H2" s="30"/>
      <c r="I2" s="31"/>
    </row>
    <row r="3" spans="2:23" x14ac:dyDescent="0.25">
      <c r="B3" s="14"/>
      <c r="C3" s="15"/>
      <c r="D3" s="15"/>
      <c r="E3" s="15"/>
      <c r="F3" s="15"/>
      <c r="G3" s="15"/>
      <c r="H3" s="15"/>
      <c r="I3" s="16"/>
      <c r="W3" s="28">
        <f>+IF(D17&lt;=10,D17,IF(ROUNDDOWN(D17*10%,0)&lt;10,10,ROUNDDOWN(D17*10%,0)))</f>
        <v>10</v>
      </c>
    </row>
    <row r="4" spans="2:23" x14ac:dyDescent="0.25">
      <c r="B4" s="14"/>
      <c r="C4" s="15"/>
      <c r="D4" s="15"/>
      <c r="E4" s="15"/>
      <c r="F4" s="15"/>
      <c r="G4" s="15"/>
      <c r="H4" s="15"/>
      <c r="I4" s="16"/>
    </row>
    <row r="5" spans="2:23" ht="9" customHeight="1" x14ac:dyDescent="0.25">
      <c r="B5" s="14"/>
      <c r="C5" s="15"/>
      <c r="D5" s="15"/>
      <c r="E5" s="15"/>
      <c r="F5" s="15"/>
      <c r="G5" s="15"/>
      <c r="H5" s="15"/>
      <c r="I5" s="16"/>
    </row>
    <row r="6" spans="2:23" ht="19.5" customHeight="1" x14ac:dyDescent="0.25">
      <c r="B6" s="14"/>
      <c r="C6" s="112" t="s">
        <v>74</v>
      </c>
      <c r="D6" s="112"/>
      <c r="E6" s="112"/>
      <c r="F6" s="112"/>
      <c r="G6" s="112"/>
      <c r="H6" s="112"/>
      <c r="I6" s="33"/>
    </row>
    <row r="7" spans="2:23" x14ac:dyDescent="0.25">
      <c r="B7" s="14"/>
      <c r="C7" s="15"/>
      <c r="D7" s="15"/>
      <c r="E7" s="15"/>
      <c r="F7" s="15"/>
      <c r="G7" s="15"/>
      <c r="H7" s="15"/>
      <c r="I7" s="16"/>
      <c r="U7" s="1" t="s">
        <v>13</v>
      </c>
    </row>
    <row r="8" spans="2:23" x14ac:dyDescent="0.25">
      <c r="B8" s="14"/>
      <c r="C8" s="23" t="s">
        <v>120</v>
      </c>
      <c r="D8" s="60">
        <v>44435</v>
      </c>
      <c r="E8" s="6"/>
      <c r="F8" s="37" t="s">
        <v>114</v>
      </c>
      <c r="G8" s="37" t="s">
        <v>18</v>
      </c>
      <c r="H8" s="15"/>
      <c r="I8" s="16"/>
      <c r="U8" s="1" t="s">
        <v>14</v>
      </c>
    </row>
    <row r="9" spans="2:23" x14ac:dyDescent="0.25">
      <c r="B9" s="14"/>
      <c r="E9" s="6"/>
      <c r="F9" s="20" t="s">
        <v>27</v>
      </c>
      <c r="G9" s="57">
        <v>22</v>
      </c>
      <c r="H9" s="15"/>
      <c r="I9" s="16"/>
    </row>
    <row r="10" spans="2:23" x14ac:dyDescent="0.25">
      <c r="B10" s="14"/>
      <c r="C10" s="23" t="s">
        <v>139</v>
      </c>
      <c r="D10" s="23" t="s">
        <v>23</v>
      </c>
      <c r="E10" s="6"/>
      <c r="F10" s="20" t="s">
        <v>66</v>
      </c>
      <c r="G10" s="57">
        <v>22</v>
      </c>
      <c r="H10" s="15"/>
      <c r="I10" s="16"/>
    </row>
    <row r="11" spans="2:23" x14ac:dyDescent="0.25">
      <c r="B11" s="14"/>
      <c r="C11" s="20" t="s">
        <v>28</v>
      </c>
      <c r="D11" s="57">
        <v>2787</v>
      </c>
      <c r="E11" s="6"/>
      <c r="F11" s="20" t="s">
        <v>91</v>
      </c>
      <c r="G11" s="57">
        <v>22</v>
      </c>
      <c r="H11" s="15"/>
      <c r="I11" s="16"/>
    </row>
    <row r="12" spans="2:23" x14ac:dyDescent="0.25">
      <c r="B12" s="14"/>
      <c r="C12" s="20" t="s">
        <v>29</v>
      </c>
      <c r="D12" s="57">
        <v>2648</v>
      </c>
      <c r="E12" s="6"/>
      <c r="F12" s="38" t="s">
        <v>154</v>
      </c>
      <c r="I12" s="16"/>
    </row>
    <row r="13" spans="2:23" x14ac:dyDescent="0.25">
      <c r="B13" s="14"/>
      <c r="C13" s="20" t="s">
        <v>89</v>
      </c>
      <c r="D13" s="57">
        <v>59</v>
      </c>
      <c r="E13" s="6"/>
      <c r="F13" s="38" t="s">
        <v>92</v>
      </c>
      <c r="I13" s="16"/>
    </row>
    <row r="14" spans="2:23" x14ac:dyDescent="0.25">
      <c r="B14" s="14"/>
      <c r="C14" s="38" t="s">
        <v>155</v>
      </c>
      <c r="E14" s="6"/>
      <c r="F14" s="24" t="s">
        <v>34</v>
      </c>
      <c r="G14" s="24" t="s">
        <v>23</v>
      </c>
      <c r="I14" s="16"/>
    </row>
    <row r="15" spans="2:23" x14ac:dyDescent="0.25">
      <c r="B15" s="14"/>
      <c r="C15" s="23" t="s">
        <v>138</v>
      </c>
      <c r="D15" s="23" t="s">
        <v>23</v>
      </c>
      <c r="E15" s="6"/>
      <c r="F15" s="20" t="s">
        <v>142</v>
      </c>
      <c r="G15" s="57">
        <v>2445</v>
      </c>
      <c r="I15" s="16"/>
    </row>
    <row r="16" spans="2:23" x14ac:dyDescent="0.25">
      <c r="B16" s="14"/>
      <c r="C16" s="20" t="s">
        <v>156</v>
      </c>
      <c r="D16" s="57">
        <v>14</v>
      </c>
      <c r="E16" s="6"/>
      <c r="F16" s="20" t="s">
        <v>143</v>
      </c>
      <c r="G16" s="57">
        <v>2248</v>
      </c>
      <c r="H16" s="15"/>
      <c r="I16" s="16"/>
    </row>
    <row r="17" spans="2:9" x14ac:dyDescent="0.25">
      <c r="B17" s="14"/>
      <c r="C17" s="20" t="s">
        <v>157</v>
      </c>
      <c r="D17" s="57">
        <v>14</v>
      </c>
      <c r="E17" s="6"/>
      <c r="F17" s="20" t="s">
        <v>144</v>
      </c>
      <c r="G17" s="57">
        <v>20</v>
      </c>
      <c r="H17" s="15"/>
      <c r="I17" s="16"/>
    </row>
    <row r="18" spans="2:9" x14ac:dyDescent="0.25">
      <c r="B18" s="14"/>
      <c r="C18" s="38" t="s">
        <v>158</v>
      </c>
      <c r="E18" s="6"/>
      <c r="F18" s="20" t="s">
        <v>36</v>
      </c>
      <c r="G18" s="57">
        <v>54</v>
      </c>
      <c r="H18" s="15"/>
      <c r="I18" s="16"/>
    </row>
    <row r="19" spans="2:9" x14ac:dyDescent="0.25">
      <c r="B19" s="14"/>
      <c r="E19" s="6"/>
      <c r="H19" s="15"/>
      <c r="I19" s="16"/>
    </row>
    <row r="20" spans="2:9" ht="29.25" customHeight="1" x14ac:dyDescent="0.25">
      <c r="B20" s="14"/>
      <c r="C20" s="51" t="s">
        <v>33</v>
      </c>
      <c r="D20" s="51" t="s">
        <v>23</v>
      </c>
      <c r="E20" s="6"/>
      <c r="F20" s="39" t="s">
        <v>113</v>
      </c>
      <c r="G20" s="39" t="s">
        <v>31</v>
      </c>
      <c r="H20" s="40" t="s">
        <v>73</v>
      </c>
      <c r="I20" s="16"/>
    </row>
    <row r="21" spans="2:9" x14ac:dyDescent="0.25">
      <c r="B21" s="14"/>
      <c r="C21" s="68" t="s">
        <v>140</v>
      </c>
      <c r="D21" s="69">
        <v>377</v>
      </c>
      <c r="E21" s="6"/>
      <c r="F21" s="20" t="s">
        <v>69</v>
      </c>
      <c r="G21" s="57">
        <v>290</v>
      </c>
      <c r="H21" s="57">
        <v>2</v>
      </c>
      <c r="I21" s="16"/>
    </row>
    <row r="22" spans="2:9" ht="15" customHeight="1" x14ac:dyDescent="0.25">
      <c r="B22" s="14"/>
      <c r="C22" s="68" t="s">
        <v>90</v>
      </c>
      <c r="D22" s="69">
        <v>86</v>
      </c>
      <c r="E22" s="6"/>
      <c r="F22" s="20" t="s">
        <v>70</v>
      </c>
      <c r="G22" s="57">
        <v>391</v>
      </c>
      <c r="H22" s="57">
        <v>388</v>
      </c>
      <c r="I22" s="16"/>
    </row>
    <row r="23" spans="2:9" ht="24.75" x14ac:dyDescent="0.25">
      <c r="B23" s="14"/>
      <c r="C23" s="79" t="s">
        <v>141</v>
      </c>
      <c r="D23" s="79"/>
      <c r="E23" s="6"/>
      <c r="F23" s="20" t="s">
        <v>71</v>
      </c>
      <c r="G23" s="57">
        <v>1072</v>
      </c>
      <c r="H23" s="57">
        <v>1071</v>
      </c>
      <c r="I23" s="16"/>
    </row>
    <row r="24" spans="2:9" x14ac:dyDescent="0.25">
      <c r="B24" s="14"/>
      <c r="C24" s="15"/>
      <c r="E24" s="6"/>
      <c r="F24" s="20" t="s">
        <v>72</v>
      </c>
      <c r="G24" s="57">
        <v>515</v>
      </c>
      <c r="H24" s="57">
        <v>515</v>
      </c>
      <c r="I24" s="16"/>
    </row>
    <row r="25" spans="2:9" ht="30" customHeight="1" x14ac:dyDescent="0.25">
      <c r="B25" s="14"/>
      <c r="C25" s="83" t="str">
        <f>"Seleccione "&amp;W3&amp;" procesos teminados en el  primer semestre de 2021 y llene la siguiente tabla:"</f>
        <v>Seleccione 10 procesos teminados en el  primer semestre de 2021 y llene la siguiente tabla:</v>
      </c>
      <c r="D25" s="76"/>
      <c r="E25" s="6"/>
      <c r="F25" s="113" t="s">
        <v>145</v>
      </c>
      <c r="G25" s="113"/>
      <c r="H25" s="113"/>
      <c r="I25" s="16"/>
    </row>
    <row r="26" spans="2:9" ht="15.75" thickBot="1" x14ac:dyDescent="0.3">
      <c r="B26" s="14"/>
      <c r="C26" s="77"/>
      <c r="D26" s="78"/>
      <c r="E26" s="6"/>
      <c r="F26" s="70"/>
      <c r="G26" s="15"/>
      <c r="H26" s="15"/>
      <c r="I26" s="16"/>
    </row>
    <row r="27" spans="2:9" ht="15.75" thickBot="1" x14ac:dyDescent="0.3">
      <c r="B27" s="14"/>
      <c r="C27" s="51" t="s">
        <v>101</v>
      </c>
      <c r="D27" s="51" t="s">
        <v>23</v>
      </c>
      <c r="E27" s="6"/>
      <c r="F27" s="109" t="s">
        <v>100</v>
      </c>
      <c r="G27" s="110"/>
      <c r="H27" s="111"/>
      <c r="I27" s="16"/>
    </row>
    <row r="28" spans="2:9" x14ac:dyDescent="0.25">
      <c r="B28" s="14"/>
      <c r="C28" s="20" t="s">
        <v>93</v>
      </c>
      <c r="D28" s="57">
        <v>10</v>
      </c>
      <c r="E28" s="6"/>
      <c r="F28" s="100" t="s">
        <v>168</v>
      </c>
      <c r="G28" s="101"/>
      <c r="H28" s="102"/>
      <c r="I28" s="16"/>
    </row>
    <row r="29" spans="2:9" x14ac:dyDescent="0.25">
      <c r="B29" s="14"/>
      <c r="C29" s="20" t="s">
        <v>94</v>
      </c>
      <c r="D29" s="57">
        <v>6</v>
      </c>
      <c r="E29" s="6"/>
      <c r="F29" s="103"/>
      <c r="G29" s="104"/>
      <c r="H29" s="105"/>
      <c r="I29" s="16"/>
    </row>
    <row r="30" spans="2:9" x14ac:dyDescent="0.25">
      <c r="B30" s="14"/>
      <c r="C30" s="20" t="s">
        <v>95</v>
      </c>
      <c r="D30" s="57">
        <v>3</v>
      </c>
      <c r="E30" s="6"/>
      <c r="F30" s="103"/>
      <c r="G30" s="104"/>
      <c r="H30" s="105"/>
      <c r="I30" s="16"/>
    </row>
    <row r="31" spans="2:9" x14ac:dyDescent="0.25">
      <c r="B31" s="14"/>
      <c r="C31" s="20" t="s">
        <v>96</v>
      </c>
      <c r="D31" s="57">
        <v>3</v>
      </c>
      <c r="E31" s="6"/>
      <c r="F31" s="103"/>
      <c r="G31" s="104"/>
      <c r="H31" s="105"/>
      <c r="I31" s="16"/>
    </row>
    <row r="32" spans="2:9" x14ac:dyDescent="0.25">
      <c r="B32" s="14"/>
      <c r="C32" s="20" t="s">
        <v>97</v>
      </c>
      <c r="D32" s="57">
        <v>3</v>
      </c>
      <c r="E32" s="6"/>
      <c r="F32" s="103"/>
      <c r="G32" s="104"/>
      <c r="H32" s="105"/>
      <c r="I32" s="16"/>
    </row>
    <row r="33" spans="2:9" ht="15.75" thickBot="1" x14ac:dyDescent="0.3">
      <c r="B33" s="14"/>
      <c r="C33" s="15"/>
      <c r="E33" s="6"/>
      <c r="F33" s="106"/>
      <c r="G33" s="107"/>
      <c r="H33" s="108"/>
      <c r="I33" s="16"/>
    </row>
    <row r="34" spans="2:9" ht="15.75" thickBot="1" x14ac:dyDescent="0.3">
      <c r="B34" s="17"/>
      <c r="C34" s="18"/>
      <c r="D34" s="18"/>
      <c r="E34" s="18"/>
      <c r="F34" s="18"/>
      <c r="G34" s="18"/>
      <c r="H34" s="18"/>
      <c r="I34" s="19"/>
    </row>
  </sheetData>
  <sheetProtection algorithmName="SHA-512" hashValue="1LQzvxd3FK+E90SQLLzX5Rai2EmYBOBma43kWnmDwskYenMl6bYZx6NaN4CKcWv/yZGRSCPbvwyj2t2pdqNHcA==" saltValue="YE6ZbfAsPhu0GVoeu6CeMg==" spinCount="100000" sheet="1" objects="1" scenarios="1"/>
  <mergeCells count="4">
    <mergeCell ref="F27:H27"/>
    <mergeCell ref="F28:H33"/>
    <mergeCell ref="C6:H6"/>
    <mergeCell ref="F25:H25"/>
  </mergeCells>
  <dataValidations count="1">
    <dataValidation type="date" allowBlank="1" showInputMessage="1" showErrorMessage="1" sqref="D8" xr:uid="{643015F8-9CCD-4076-9060-ADC116C40B4F}">
      <formula1>44378</formula1>
      <formula2>44439</formula2>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3"/>
  <sheetViews>
    <sheetView showGridLines="0" workbookViewId="0">
      <selection activeCell="F17" sqref="F17:G22"/>
    </sheetView>
  </sheetViews>
  <sheetFormatPr baseColWidth="10" defaultRowHeight="15" x14ac:dyDescent="0.25"/>
  <cols>
    <col min="1" max="1" width="3.85546875" style="1" customWidth="1"/>
    <col min="2" max="2" width="11.42578125" style="1"/>
    <col min="3" max="3" width="50.85546875" style="1" bestFit="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c r="V2" s="1">
        <f>+D13+D14</f>
        <v>130</v>
      </c>
    </row>
    <row r="3" spans="2:22" x14ac:dyDescent="0.25">
      <c r="B3" s="14"/>
      <c r="C3" s="15"/>
      <c r="D3" s="15"/>
      <c r="E3" s="15"/>
      <c r="F3" s="15"/>
      <c r="G3" s="15"/>
      <c r="H3" s="16"/>
      <c r="V3" s="28">
        <f>+IF(V2&lt;=20,V2,IF(ROUNDDOWN(V2*10%,0)&lt;20,20,ROUNDDOWN(V2*10%,0)))</f>
        <v>20</v>
      </c>
    </row>
    <row r="4" spans="2:22" x14ac:dyDescent="0.25">
      <c r="B4" s="14"/>
      <c r="C4" s="15"/>
      <c r="D4" s="15"/>
      <c r="E4" s="15"/>
      <c r="F4" s="15"/>
      <c r="G4" s="15"/>
      <c r="H4" s="16"/>
    </row>
    <row r="5" spans="2:22" x14ac:dyDescent="0.25">
      <c r="B5" s="14"/>
      <c r="C5" s="15"/>
      <c r="D5" s="15"/>
      <c r="E5" s="15"/>
      <c r="F5" s="15"/>
      <c r="G5" s="15"/>
      <c r="H5" s="16"/>
    </row>
    <row r="6" spans="2:22" ht="15" customHeight="1" x14ac:dyDescent="0.25">
      <c r="B6" s="14"/>
      <c r="C6" s="27"/>
      <c r="D6" s="27"/>
      <c r="E6" s="27"/>
      <c r="G6" s="32"/>
      <c r="H6" s="33"/>
    </row>
    <row r="7" spans="2:22" ht="23.25" x14ac:dyDescent="0.25">
      <c r="B7" s="14"/>
      <c r="C7" s="112" t="s">
        <v>56</v>
      </c>
      <c r="D7" s="112"/>
      <c r="E7" s="112"/>
      <c r="F7" s="112"/>
      <c r="G7" s="112"/>
      <c r="H7" s="33"/>
    </row>
    <row r="8" spans="2:22" x14ac:dyDescent="0.25">
      <c r="B8" s="14"/>
      <c r="C8" s="15"/>
      <c r="D8" s="15"/>
      <c r="E8" s="15"/>
      <c r="H8" s="16"/>
      <c r="T8" s="1" t="s">
        <v>13</v>
      </c>
    </row>
    <row r="9" spans="2:22" ht="15" customHeight="1" x14ac:dyDescent="0.25">
      <c r="B9" s="14"/>
      <c r="C9" s="23" t="s">
        <v>146</v>
      </c>
      <c r="D9" s="23" t="s">
        <v>23</v>
      </c>
      <c r="E9" s="6"/>
      <c r="F9" s="96" t="str">
        <f>"Seleccione una muestra de "&amp;V3&amp;" prejudiciales activos registrados antes de 31 de diciembre de 2020 y complete la siguiente tabla"</f>
        <v>Seleccione una muestra de 20 prejudiciales activos registrados antes de 31 de diciembre de 2020 y complete la siguiente tabla</v>
      </c>
      <c r="G9" s="97"/>
      <c r="H9" s="16"/>
      <c r="T9" s="1" t="s">
        <v>14</v>
      </c>
    </row>
    <row r="10" spans="2:22" x14ac:dyDescent="0.25">
      <c r="B10" s="14"/>
      <c r="C10" s="20" t="s">
        <v>55</v>
      </c>
      <c r="D10" s="57">
        <v>80</v>
      </c>
      <c r="E10" s="6"/>
      <c r="F10" s="98"/>
      <c r="G10" s="99"/>
      <c r="H10" s="16"/>
    </row>
    <row r="11" spans="2:22" x14ac:dyDescent="0.25">
      <c r="B11" s="14"/>
      <c r="C11" s="20" t="s">
        <v>57</v>
      </c>
      <c r="D11" s="57">
        <v>215</v>
      </c>
      <c r="E11" s="6"/>
      <c r="F11" s="24" t="s">
        <v>33</v>
      </c>
      <c r="G11" s="24" t="s">
        <v>59</v>
      </c>
      <c r="H11" s="16"/>
    </row>
    <row r="12" spans="2:22" x14ac:dyDescent="0.25">
      <c r="B12" s="14"/>
      <c r="C12" s="20" t="s">
        <v>147</v>
      </c>
      <c r="D12" s="57">
        <v>49</v>
      </c>
      <c r="E12" s="6"/>
      <c r="F12" s="36" t="s">
        <v>60</v>
      </c>
      <c r="G12" s="62">
        <v>20</v>
      </c>
      <c r="H12" s="16"/>
    </row>
    <row r="13" spans="2:22" x14ac:dyDescent="0.25">
      <c r="B13" s="14"/>
      <c r="C13" s="20" t="s">
        <v>148</v>
      </c>
      <c r="D13" s="57">
        <v>86</v>
      </c>
      <c r="E13" s="6"/>
      <c r="F13" s="20" t="s">
        <v>61</v>
      </c>
      <c r="G13" s="57">
        <v>0</v>
      </c>
      <c r="H13" s="16"/>
    </row>
    <row r="14" spans="2:22" x14ac:dyDescent="0.25">
      <c r="B14" s="14"/>
      <c r="C14" s="20" t="s">
        <v>86</v>
      </c>
      <c r="D14" s="57">
        <v>44</v>
      </c>
      <c r="E14" s="6"/>
      <c r="F14"/>
      <c r="G14"/>
      <c r="H14" s="16"/>
    </row>
    <row r="15" spans="2:22" x14ac:dyDescent="0.25">
      <c r="B15" s="14"/>
      <c r="E15" s="6"/>
      <c r="F15"/>
      <c r="G15"/>
      <c r="H15" s="16"/>
    </row>
    <row r="16" spans="2:22" ht="15.75" thickBot="1" x14ac:dyDescent="0.3">
      <c r="B16" s="14"/>
      <c r="C16" s="23" t="s">
        <v>121</v>
      </c>
      <c r="D16" s="23" t="s">
        <v>23</v>
      </c>
      <c r="E16" s="6"/>
      <c r="F16" s="114" t="s">
        <v>100</v>
      </c>
      <c r="G16" s="114"/>
      <c r="H16" s="16"/>
    </row>
    <row r="17" spans="2:8" x14ac:dyDescent="0.25">
      <c r="B17" s="14"/>
      <c r="C17" s="20" t="s">
        <v>150</v>
      </c>
      <c r="D17" s="57">
        <v>979</v>
      </c>
      <c r="E17" s="6"/>
      <c r="F17" s="115"/>
      <c r="G17" s="116"/>
      <c r="H17" s="16"/>
    </row>
    <row r="18" spans="2:8" x14ac:dyDescent="0.25">
      <c r="B18" s="14"/>
      <c r="C18" s="20" t="s">
        <v>149</v>
      </c>
      <c r="D18" s="57">
        <v>39</v>
      </c>
      <c r="E18" s="6"/>
      <c r="F18" s="117"/>
      <c r="G18" s="118"/>
      <c r="H18" s="16"/>
    </row>
    <row r="19" spans="2:8" x14ac:dyDescent="0.25">
      <c r="B19" s="14"/>
      <c r="C19"/>
      <c r="D19"/>
      <c r="E19" s="6"/>
      <c r="F19" s="117"/>
      <c r="G19" s="118"/>
      <c r="H19" s="16"/>
    </row>
    <row r="20" spans="2:8" x14ac:dyDescent="0.25">
      <c r="B20" s="14"/>
      <c r="C20"/>
      <c r="D20"/>
      <c r="E20" s="6"/>
      <c r="F20" s="117"/>
      <c r="G20" s="118"/>
      <c r="H20" s="16"/>
    </row>
    <row r="21" spans="2:8" x14ac:dyDescent="0.25">
      <c r="B21" s="14"/>
      <c r="E21" s="6"/>
      <c r="F21" s="117"/>
      <c r="G21" s="118"/>
      <c r="H21" s="16"/>
    </row>
    <row r="22" spans="2:8" ht="15.75" thickBot="1" x14ac:dyDescent="0.3">
      <c r="B22" s="14"/>
      <c r="C22" s="15"/>
      <c r="D22" s="15"/>
      <c r="E22" s="6"/>
      <c r="F22" s="119"/>
      <c r="G22" s="120"/>
      <c r="H22" s="16"/>
    </row>
    <row r="23" spans="2:8" ht="15.75" thickBot="1" x14ac:dyDescent="0.3">
      <c r="B23" s="17"/>
      <c r="C23" s="18"/>
      <c r="D23" s="18"/>
      <c r="E23" s="18"/>
      <c r="F23" s="18"/>
      <c r="G23" s="18"/>
      <c r="H23" s="19"/>
    </row>
  </sheetData>
  <sheetProtection algorithmName="SHA-512" hashValue="IFQHgU0wQOs72yfcmcv3fgZbZmNeop7iQNQHEllk7oS+l83wTQuhCYUxhfsLpXfdE5ytlnOwS5TLqs+ZhcJsYg==" saltValue="Vvbanjuf+LAv3tT+FQci/g==" spinCount="100000" sheet="1"/>
  <mergeCells count="4">
    <mergeCell ref="F9:G10"/>
    <mergeCell ref="C7:G7"/>
    <mergeCell ref="F16:G16"/>
    <mergeCell ref="F17:G2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7"/>
  <sheetViews>
    <sheetView showGridLines="0" topLeftCell="A4" workbookViewId="0">
      <selection activeCell="G10" sqref="G10"/>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48.28515625" style="1" bestFit="1" customWidth="1"/>
    <col min="7" max="7" width="21.710937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t="e">
        <f>+IF(D10&lt;=10,D10,IF(ROUNDDOWN(D10*10%,0)&gt;10,10,ROUNDDOWN(D10*10%,0)))</f>
        <v>#VALUE!</v>
      </c>
    </row>
    <row r="4" spans="2:22" x14ac:dyDescent="0.25">
      <c r="B4" s="14"/>
      <c r="C4" s="15"/>
      <c r="D4" s="15"/>
      <c r="E4" s="15"/>
      <c r="F4" s="15"/>
      <c r="G4" s="15"/>
      <c r="H4" s="16"/>
    </row>
    <row r="5" spans="2:22" x14ac:dyDescent="0.25">
      <c r="B5" s="14"/>
      <c r="C5" s="15"/>
      <c r="D5" s="15"/>
      <c r="E5" s="15"/>
      <c r="F5" s="15"/>
      <c r="G5" s="15"/>
      <c r="H5" s="16"/>
    </row>
    <row r="6" spans="2:22" ht="36.75" customHeight="1" x14ac:dyDescent="0.35">
      <c r="B6" s="14"/>
      <c r="C6" s="34" t="s">
        <v>76</v>
      </c>
      <c r="D6" s="35"/>
      <c r="E6" s="26"/>
      <c r="F6"/>
      <c r="G6"/>
      <c r="H6" s="33"/>
    </row>
    <row r="7" spans="2:22" x14ac:dyDescent="0.25">
      <c r="B7" s="14"/>
      <c r="C7" s="15"/>
      <c r="D7" s="15"/>
      <c r="E7" s="15"/>
      <c r="F7"/>
      <c r="G7"/>
      <c r="H7" s="16"/>
      <c r="T7" s="1" t="s">
        <v>13</v>
      </c>
    </row>
    <row r="8" spans="2:22" x14ac:dyDescent="0.25">
      <c r="B8" s="14"/>
      <c r="C8" s="23" t="s">
        <v>76</v>
      </c>
      <c r="D8" s="23" t="s">
        <v>23</v>
      </c>
      <c r="E8" s="6"/>
      <c r="F8" s="23" t="s">
        <v>76</v>
      </c>
      <c r="G8" s="23" t="s">
        <v>23</v>
      </c>
      <c r="H8" s="16"/>
      <c r="T8" s="1" t="s">
        <v>14</v>
      </c>
    </row>
    <row r="9" spans="2:22" x14ac:dyDescent="0.25">
      <c r="B9" s="14"/>
      <c r="C9" s="20" t="s">
        <v>151</v>
      </c>
      <c r="D9" s="57" t="s">
        <v>14</v>
      </c>
      <c r="E9" s="6"/>
      <c r="F9" s="20" t="s">
        <v>152</v>
      </c>
      <c r="G9" s="63" t="s">
        <v>14</v>
      </c>
      <c r="H9" s="16"/>
    </row>
    <row r="10" spans="2:22" x14ac:dyDescent="0.25">
      <c r="B10" s="14"/>
      <c r="C10" s="20" t="s">
        <v>78</v>
      </c>
      <c r="D10" s="57" t="s">
        <v>14</v>
      </c>
      <c r="E10" s="6"/>
      <c r="F10" s="20" t="s">
        <v>98</v>
      </c>
      <c r="G10" s="63" t="s">
        <v>14</v>
      </c>
      <c r="H10" s="16"/>
    </row>
    <row r="11" spans="2:22" x14ac:dyDescent="0.25">
      <c r="B11" s="14"/>
      <c r="C11" s="15"/>
      <c r="D11" s="61"/>
      <c r="E11" s="6"/>
      <c r="F11" s="15"/>
      <c r="G11" s="64"/>
      <c r="H11" s="16"/>
    </row>
    <row r="12" spans="2:22" ht="15.75" thickBot="1" x14ac:dyDescent="0.3">
      <c r="B12" s="14"/>
      <c r="C12" s="65" t="s">
        <v>102</v>
      </c>
      <c r="D12" s="61"/>
      <c r="E12" s="6"/>
      <c r="F12" s="15"/>
      <c r="G12" s="64"/>
      <c r="H12" s="16"/>
      <c r="T12" s="1">
        <f>IF(D9="",0,1)</f>
        <v>1</v>
      </c>
    </row>
    <row r="13" spans="2:22" x14ac:dyDescent="0.25">
      <c r="B13" s="14"/>
      <c r="C13" s="121"/>
      <c r="D13" s="122"/>
      <c r="E13" s="122"/>
      <c r="F13" s="122"/>
      <c r="G13" s="123"/>
      <c r="H13" s="16"/>
    </row>
    <row r="14" spans="2:22" x14ac:dyDescent="0.25">
      <c r="B14" s="14"/>
      <c r="C14" s="124"/>
      <c r="D14" s="125"/>
      <c r="E14" s="125"/>
      <c r="F14" s="125"/>
      <c r="G14" s="126"/>
      <c r="H14" s="16"/>
    </row>
    <row r="15" spans="2:22" x14ac:dyDescent="0.25">
      <c r="B15" s="14"/>
      <c r="C15" s="124"/>
      <c r="D15" s="125"/>
      <c r="E15" s="125"/>
      <c r="F15" s="125"/>
      <c r="G15" s="126"/>
      <c r="H15" s="16"/>
    </row>
    <row r="16" spans="2:22" ht="15.75" thickBot="1" x14ac:dyDescent="0.3">
      <c r="B16" s="14"/>
      <c r="C16" s="127"/>
      <c r="D16" s="128"/>
      <c r="E16" s="128"/>
      <c r="F16" s="128"/>
      <c r="G16" s="129"/>
      <c r="H16" s="16"/>
      <c r="T16" s="1">
        <f>IF(G9="",0,1)</f>
        <v>1</v>
      </c>
    </row>
    <row r="17" spans="2:20" ht="15.75" thickBot="1" x14ac:dyDescent="0.3">
      <c r="B17" s="17"/>
      <c r="C17" s="18"/>
      <c r="D17" s="18"/>
      <c r="E17" s="18"/>
      <c r="F17" s="18"/>
      <c r="G17" s="18"/>
      <c r="H17" s="19"/>
      <c r="T17" s="1">
        <f>+T12+T16</f>
        <v>2</v>
      </c>
    </row>
  </sheetData>
  <sheetProtection algorithmName="SHA-512" hashValue="8EtTw72DUTsc3xgyVubbRS4sSgH4yVUF1aVBcEbpjtkeW49RZz0xWb+uqV4ctvmgBUedgMxWym8mQZmsu5skNw==" saltValue="s7gKwqCu7U7WrIwxI3BXOQ==" spinCount="100000" sheet="1"/>
  <mergeCells count="1">
    <mergeCell ref="C13:G1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1"/>
  <sheetViews>
    <sheetView showGridLines="0" workbookViewId="0">
      <selection activeCell="F14" sqref="F14"/>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21.75" customHeight="1" x14ac:dyDescent="0.35">
      <c r="B6" s="14"/>
      <c r="C6" s="112" t="s">
        <v>8</v>
      </c>
      <c r="D6" s="112"/>
      <c r="E6" s="26"/>
      <c r="F6"/>
      <c r="G6"/>
      <c r="H6" s="33"/>
      <c r="T6" s="1" t="s">
        <v>12</v>
      </c>
    </row>
    <row r="7" spans="2:22" ht="15.75" thickBot="1" x14ac:dyDescent="0.3">
      <c r="B7" s="14"/>
      <c r="C7" s="15"/>
      <c r="D7" s="15"/>
      <c r="E7" s="15"/>
      <c r="F7" s="66" t="s">
        <v>102</v>
      </c>
      <c r="G7"/>
      <c r="H7" s="16"/>
      <c r="T7" s="1" t="s">
        <v>13</v>
      </c>
    </row>
    <row r="8" spans="2:22" x14ac:dyDescent="0.25">
      <c r="B8" s="14"/>
      <c r="C8" s="23" t="s">
        <v>32</v>
      </c>
      <c r="D8" s="23" t="s">
        <v>23</v>
      </c>
      <c r="E8" s="6"/>
      <c r="F8" s="100" t="s">
        <v>169</v>
      </c>
      <c r="G8" s="102"/>
      <c r="H8" s="16"/>
      <c r="T8" s="1" t="s">
        <v>14</v>
      </c>
    </row>
    <row r="9" spans="2:22" x14ac:dyDescent="0.25">
      <c r="B9" s="14"/>
      <c r="C9" s="20" t="s">
        <v>80</v>
      </c>
      <c r="D9" s="57" t="s">
        <v>13</v>
      </c>
      <c r="E9" s="6"/>
      <c r="F9" s="103"/>
      <c r="G9" s="105"/>
      <c r="H9" s="16"/>
    </row>
    <row r="10" spans="2:22" ht="15.75" thickBot="1" x14ac:dyDescent="0.3">
      <c r="B10" s="14"/>
      <c r="C10" s="20" t="s">
        <v>153</v>
      </c>
      <c r="D10" s="57">
        <v>0</v>
      </c>
      <c r="E10" s="6"/>
      <c r="F10" s="106"/>
      <c r="G10" s="108"/>
      <c r="H10" s="16"/>
    </row>
    <row r="11" spans="2:22" ht="15.75" thickBot="1" x14ac:dyDescent="0.3">
      <c r="B11" s="17"/>
      <c r="C11" s="18"/>
      <c r="D11" s="18"/>
      <c r="E11" s="18"/>
      <c r="F11" s="18"/>
      <c r="G11" s="18"/>
      <c r="H11" s="19"/>
    </row>
  </sheetData>
  <sheetProtection algorithmName="SHA-512" hashValue="/ZzSyQAjLAMpx22hv4BMxC56M11jIp+M9GYaD5hWkIVBMYg5KFV9fKVJiMX1aM4pGt6+X5JrrCcQTnqjWfkUxQ==" saltValue="DuBnF281jxedCqpWgH2+Kg==" spinCount="100000" sheet="1"/>
  <mergeCells count="2">
    <mergeCell ref="C6:D6"/>
    <mergeCell ref="F8:G10"/>
  </mergeCells>
  <dataValidations count="1">
    <dataValidation type="list" allowBlank="1" showInputMessage="1" showErrorMessage="1" sqref="D9" xr:uid="{00000000-0002-0000-0600-000000000000}">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2:M26"/>
  <sheetViews>
    <sheetView showGridLines="0" workbookViewId="0">
      <selection activeCell="F10" sqref="F10"/>
    </sheetView>
  </sheetViews>
  <sheetFormatPr baseColWidth="10" defaultRowHeight="15" x14ac:dyDescent="0.25"/>
  <cols>
    <col min="2" max="2" width="33" bestFit="1" customWidth="1"/>
    <col min="3" max="3" width="14.5703125" bestFit="1" customWidth="1"/>
    <col min="5" max="5" width="33" bestFit="1" customWidth="1"/>
    <col min="6" max="6" width="14.5703125" bestFit="1" customWidth="1"/>
  </cols>
  <sheetData>
    <row r="2" spans="2:13" ht="18.75" x14ac:dyDescent="0.3">
      <c r="B2" s="131" t="s">
        <v>10</v>
      </c>
      <c r="C2" s="131"/>
      <c r="D2" s="131"/>
      <c r="E2" s="131"/>
      <c r="F2" s="131"/>
      <c r="G2" s="131"/>
      <c r="H2" s="47"/>
      <c r="I2" s="47"/>
      <c r="J2" s="47"/>
      <c r="K2" s="47"/>
      <c r="L2" s="47"/>
      <c r="M2" s="48"/>
    </row>
    <row r="3" spans="2:13" ht="18.75" x14ac:dyDescent="0.3">
      <c r="B3" s="131" t="s">
        <v>11</v>
      </c>
      <c r="C3" s="131"/>
      <c r="D3" s="131"/>
      <c r="E3" s="131"/>
      <c r="F3" s="131"/>
      <c r="G3" s="131"/>
      <c r="H3" s="47"/>
      <c r="I3" s="47"/>
      <c r="J3" s="47"/>
      <c r="K3" s="47"/>
      <c r="L3" s="47"/>
      <c r="M3" s="48"/>
    </row>
    <row r="4" spans="2:13" ht="23.25" x14ac:dyDescent="0.35">
      <c r="B4" s="41"/>
      <c r="C4" s="41"/>
      <c r="D4" s="41"/>
      <c r="E4" s="41"/>
      <c r="F4" s="41"/>
      <c r="G4" s="41"/>
      <c r="H4" s="41"/>
      <c r="I4" s="41"/>
      <c r="J4" s="41"/>
      <c r="K4" s="41"/>
      <c r="L4" s="41"/>
      <c r="M4" s="41"/>
    </row>
    <row r="5" spans="2:13" x14ac:dyDescent="0.25">
      <c r="B5" t="s">
        <v>38</v>
      </c>
      <c r="C5" s="130" t="s">
        <v>166</v>
      </c>
      <c r="D5" s="130"/>
      <c r="E5" s="130"/>
      <c r="F5" s="130"/>
      <c r="G5" s="130"/>
      <c r="H5" s="6"/>
      <c r="I5" s="6"/>
      <c r="J5" s="6"/>
    </row>
    <row r="6" spans="2:13" x14ac:dyDescent="0.25">
      <c r="B6" t="s">
        <v>3</v>
      </c>
      <c r="C6" s="130" t="s">
        <v>164</v>
      </c>
      <c r="D6" s="130"/>
      <c r="E6" s="130"/>
      <c r="F6" s="130"/>
      <c r="G6" s="130"/>
      <c r="H6" s="46"/>
      <c r="I6" s="46"/>
      <c r="J6" s="46"/>
    </row>
    <row r="7" spans="2:13" x14ac:dyDescent="0.25">
      <c r="H7" s="6"/>
      <c r="I7" s="6"/>
      <c r="J7" s="6"/>
    </row>
    <row r="8" spans="2:13" x14ac:dyDescent="0.25">
      <c r="B8" t="s">
        <v>39</v>
      </c>
      <c r="C8" s="44" t="str">
        <f>+IF(SUM(USUARIOS!I12:J17)=0,"Falta diligenciar","")</f>
        <v/>
      </c>
      <c r="E8" t="s">
        <v>84</v>
      </c>
      <c r="F8" s="44" t="str">
        <f>+IF(PREJUDICIALES!$D$10="","Falta  actualizar","")</f>
        <v/>
      </c>
    </row>
    <row r="9" spans="2:13" x14ac:dyDescent="0.25">
      <c r="B9" s="43" t="s">
        <v>42</v>
      </c>
      <c r="C9" s="45">
        <f>+SUM(USUARIOS!I12:I17)/(6-SUM(USUARIOS!H12:H17))</f>
        <v>1</v>
      </c>
      <c r="E9" s="43" t="s">
        <v>47</v>
      </c>
      <c r="F9" s="43">
        <f>+PREJUDICIALES!$D$11</f>
        <v>215</v>
      </c>
    </row>
    <row r="10" spans="2:13" x14ac:dyDescent="0.25">
      <c r="B10" s="43" t="s">
        <v>40</v>
      </c>
      <c r="C10" s="43">
        <f>+ABOGADOS!$D$12+SUM(USUARIOS!I12:I17)</f>
        <v>40</v>
      </c>
      <c r="E10" s="43" t="s">
        <v>45</v>
      </c>
      <c r="F10" s="45">
        <f>IFERROR(PREJUDICIALES!$D$11/PREJUDICIALES!$D$10,"")</f>
        <v>2.6875</v>
      </c>
    </row>
    <row r="11" spans="2:13" x14ac:dyDescent="0.25">
      <c r="B11" s="43" t="s">
        <v>9</v>
      </c>
      <c r="C11" s="71" t="s">
        <v>116</v>
      </c>
      <c r="E11" s="43" t="s">
        <v>48</v>
      </c>
      <c r="F11" s="45">
        <f>IFERROR(PREJUDICIALES!$G$13/PREJUDICIALES!$V$3,"")</f>
        <v>0</v>
      </c>
    </row>
    <row r="12" spans="2:13" x14ac:dyDescent="0.25">
      <c r="B12" s="43" t="s">
        <v>41</v>
      </c>
      <c r="C12" s="45">
        <f>IFERROR((ABOGADOS!$G$17+ABOGADOS!$G$18+ABOGADOS!$G$19*0.5)/ABOGADOS!D12,"")</f>
        <v>0.72222222222222221</v>
      </c>
    </row>
    <row r="13" spans="2:13" x14ac:dyDescent="0.25">
      <c r="E13" t="s">
        <v>76</v>
      </c>
      <c r="F13" s="44" t="str">
        <f>+IF(ARBITRAMENTOS!T17=0,"Falta  actualizar","")</f>
        <v/>
      </c>
    </row>
    <row r="14" spans="2:13" x14ac:dyDescent="0.25">
      <c r="B14" t="s">
        <v>83</v>
      </c>
      <c r="C14" s="44" t="str">
        <f>+IF(JUDICIALES!$D$11="","Falta  actualizar","")</f>
        <v/>
      </c>
      <c r="E14" s="43" t="s">
        <v>46</v>
      </c>
      <c r="F14" s="43" t="str">
        <f>+ARBITRAMENTOS!D10</f>
        <v>N/A</v>
      </c>
    </row>
    <row r="15" spans="2:13" x14ac:dyDescent="0.25">
      <c r="B15" s="43" t="s">
        <v>43</v>
      </c>
      <c r="C15" s="43">
        <f>+JUDICIALES!$D$12</f>
        <v>2648</v>
      </c>
      <c r="E15" s="43" t="s">
        <v>45</v>
      </c>
      <c r="F15" s="45" t="str">
        <f>IFERROR(ARBITRAMENTOS!D10/ARBITRAMENTOS!D9,"")</f>
        <v/>
      </c>
    </row>
    <row r="16" spans="2:13" x14ac:dyDescent="0.25">
      <c r="B16" s="43" t="s">
        <v>45</v>
      </c>
      <c r="C16" s="45">
        <f>IFERROR(JUDICIALES!$D$12/JUDICIALES!$D$11,"")</f>
        <v>0.95012558306422679</v>
      </c>
    </row>
    <row r="17" spans="2:6" x14ac:dyDescent="0.25">
      <c r="B17" s="43" t="s">
        <v>51</v>
      </c>
      <c r="C17" s="45">
        <f>IFERROR(JUDICIALES!$G$11/JUDICIALES!$G$10,"")</f>
        <v>1</v>
      </c>
      <c r="E17" t="s">
        <v>79</v>
      </c>
      <c r="F17" s="44" t="str">
        <f>+IF(PAGOS!D9="","Falta  actualizar","")</f>
        <v/>
      </c>
    </row>
    <row r="18" spans="2:6" x14ac:dyDescent="0.25">
      <c r="B18" s="43" t="s">
        <v>44</v>
      </c>
      <c r="C18" s="43">
        <f>IFERROR(C15/ABOGADOS!$D$12,"")</f>
        <v>73.555555555555557</v>
      </c>
      <c r="E18" s="43" t="s">
        <v>49</v>
      </c>
      <c r="F18" s="43">
        <f>+PAGOS!D10</f>
        <v>0</v>
      </c>
    </row>
    <row r="19" spans="2:6" x14ac:dyDescent="0.25">
      <c r="B19" s="43" t="s">
        <v>82</v>
      </c>
      <c r="C19" s="45">
        <f>IFERROR(1-(JUDICIALES!$H$22+JUDICIALES!$H$23+JUDICIALES!$H$24)/(JUDICIALES!$G$22+JUDICIALES!$G$23+JUDICIALES!$G$24),"")</f>
        <v>2.0222446916077219E-3</v>
      </c>
      <c r="E19" s="43" t="s">
        <v>50</v>
      </c>
      <c r="F19" s="43" t="str">
        <f>+IF(PAGOS!D9="No","No aplica","si")</f>
        <v>No aplica</v>
      </c>
    </row>
    <row r="21" spans="2:6" ht="15.75" thickBot="1" x14ac:dyDescent="0.3"/>
    <row r="22" spans="2:6" x14ac:dyDescent="0.25">
      <c r="B22" s="2" t="s">
        <v>102</v>
      </c>
      <c r="C22" s="3"/>
      <c r="D22" s="3"/>
      <c r="E22" s="3"/>
      <c r="F22" s="4"/>
    </row>
    <row r="23" spans="2:6" x14ac:dyDescent="0.25">
      <c r="B23" s="117"/>
      <c r="C23" s="132"/>
      <c r="D23" s="132"/>
      <c r="E23" s="132"/>
      <c r="F23" s="118"/>
    </row>
    <row r="24" spans="2:6" x14ac:dyDescent="0.25">
      <c r="B24" s="117"/>
      <c r="C24" s="132"/>
      <c r="D24" s="132"/>
      <c r="E24" s="132"/>
      <c r="F24" s="118"/>
    </row>
    <row r="25" spans="2:6" x14ac:dyDescent="0.25">
      <c r="B25" s="117"/>
      <c r="C25" s="132"/>
      <c r="D25" s="132"/>
      <c r="E25" s="132"/>
      <c r="F25" s="118"/>
    </row>
    <row r="26" spans="2:6" ht="15.75" thickBot="1" x14ac:dyDescent="0.3">
      <c r="B26" s="119"/>
      <c r="C26" s="133"/>
      <c r="D26" s="133"/>
      <c r="E26" s="133"/>
      <c r="F26" s="120"/>
    </row>
  </sheetData>
  <sheetProtection algorithmName="SHA-512" hashValue="oYy6+FMrDUJp7yajB2nFk6zfxjg7nx9wrBVSyVVHj9e4qRP7KnZOskU3IcSz5XU/0snkC3FPmsPSt6fMl/xLfw==" saltValue="JHNAqtUJ7WP4OFUpc0qITQ==" spinCount="100000" sheet="1" objects="1" scenarios="1"/>
  <mergeCells count="5">
    <mergeCell ref="C5:G5"/>
    <mergeCell ref="C6:G6"/>
    <mergeCell ref="B2:G2"/>
    <mergeCell ref="B3:G3"/>
    <mergeCell ref="B23:F2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BP18"/>
  <sheetViews>
    <sheetView zoomScaleNormal="100" workbookViewId="0">
      <selection activeCell="B5" sqref="B5"/>
    </sheetView>
  </sheetViews>
  <sheetFormatPr baseColWidth="10" defaultRowHeight="15" x14ac:dyDescent="0.25"/>
  <cols>
    <col min="1" max="1" width="34.42578125" customWidth="1"/>
    <col min="2" max="2" width="29.42578125" customWidth="1"/>
  </cols>
  <sheetData>
    <row r="2" spans="1:68" x14ac:dyDescent="0.25">
      <c r="A2" t="s">
        <v>38</v>
      </c>
      <c r="B2" t="s">
        <v>133</v>
      </c>
      <c r="C2" t="s">
        <v>0</v>
      </c>
      <c r="D2" t="s">
        <v>1</v>
      </c>
      <c r="E2" t="s">
        <v>2</v>
      </c>
      <c r="F2" t="s">
        <v>3</v>
      </c>
      <c r="G2" t="s">
        <v>4</v>
      </c>
      <c r="H2" t="s">
        <v>5</v>
      </c>
      <c r="I2" t="s">
        <v>21</v>
      </c>
      <c r="J2" t="s">
        <v>22</v>
      </c>
      <c r="K2" t="s">
        <v>26</v>
      </c>
      <c r="L2" t="s">
        <v>20</v>
      </c>
      <c r="M2" t="s">
        <v>109</v>
      </c>
      <c r="N2" s="15" t="s">
        <v>110</v>
      </c>
      <c r="O2" s="20" t="s">
        <v>103</v>
      </c>
      <c r="P2" s="20" t="s">
        <v>104</v>
      </c>
      <c r="Q2" s="20" t="s">
        <v>105</v>
      </c>
      <c r="S2" t="s">
        <v>28</v>
      </c>
      <c r="T2" t="s">
        <v>29</v>
      </c>
      <c r="U2" t="s">
        <v>30</v>
      </c>
      <c r="V2" t="s">
        <v>63</v>
      </c>
      <c r="W2" t="s">
        <v>62</v>
      </c>
      <c r="X2" t="s">
        <v>37</v>
      </c>
      <c r="Y2" t="s">
        <v>64</v>
      </c>
      <c r="Z2" t="s">
        <v>27</v>
      </c>
      <c r="AA2" t="s">
        <v>66</v>
      </c>
      <c r="AB2" t="s">
        <v>65</v>
      </c>
      <c r="AC2" t="s">
        <v>35</v>
      </c>
      <c r="AD2" t="s">
        <v>67</v>
      </c>
      <c r="AE2" t="s">
        <v>68</v>
      </c>
      <c r="AF2" t="s">
        <v>36</v>
      </c>
      <c r="AG2" t="s">
        <v>69</v>
      </c>
      <c r="AH2" t="s">
        <v>70</v>
      </c>
      <c r="AI2" t="s">
        <v>71</v>
      </c>
      <c r="AJ2" t="s">
        <v>72</v>
      </c>
      <c r="AK2" t="s">
        <v>69</v>
      </c>
      <c r="AL2" t="s">
        <v>70</v>
      </c>
      <c r="AM2" t="s">
        <v>71</v>
      </c>
      <c r="AN2" t="s">
        <v>72</v>
      </c>
      <c r="AO2" t="s">
        <v>55</v>
      </c>
      <c r="AP2" t="s">
        <v>57</v>
      </c>
      <c r="AQ2" t="s">
        <v>52</v>
      </c>
      <c r="AR2" t="s">
        <v>53</v>
      </c>
      <c r="AS2" t="s">
        <v>54</v>
      </c>
      <c r="AT2" t="s">
        <v>58</v>
      </c>
      <c r="AU2" t="s">
        <v>75</v>
      </c>
      <c r="AV2" t="s">
        <v>60</v>
      </c>
      <c r="AW2" t="s">
        <v>61</v>
      </c>
      <c r="AX2" t="s">
        <v>77</v>
      </c>
      <c r="AY2" t="s">
        <v>78</v>
      </c>
      <c r="AZ2" s="15" t="s">
        <v>80</v>
      </c>
      <c r="BA2" s="15" t="s">
        <v>81</v>
      </c>
      <c r="BB2" s="82" t="s">
        <v>130</v>
      </c>
      <c r="BC2" s="82" t="s">
        <v>131</v>
      </c>
      <c r="BD2" s="82" t="s">
        <v>132</v>
      </c>
      <c r="BE2" t="s">
        <v>93</v>
      </c>
      <c r="BF2" t="s">
        <v>94</v>
      </c>
      <c r="BG2" t="s">
        <v>95</v>
      </c>
      <c r="BH2" t="s">
        <v>96</v>
      </c>
      <c r="BI2" t="s">
        <v>97</v>
      </c>
      <c r="BJ2" t="s">
        <v>122</v>
      </c>
      <c r="BK2" t="s">
        <v>123</v>
      </c>
      <c r="BL2" t="s">
        <v>124</v>
      </c>
      <c r="BM2" t="s">
        <v>125</v>
      </c>
      <c r="BN2" t="s">
        <v>126</v>
      </c>
      <c r="BO2" t="s">
        <v>127</v>
      </c>
      <c r="BP2" t="s">
        <v>129</v>
      </c>
    </row>
    <row r="3" spans="1:68" x14ac:dyDescent="0.25">
      <c r="A3" t="str">
        <f>'Resumen general'!C5</f>
        <v>Administradora del Sistema General de Seguridad Social en Salud - ADRES</v>
      </c>
      <c r="B3" t="str">
        <f>'Resumen general'!C6</f>
        <v>Diego Hernando Santacruz Santacruz</v>
      </c>
      <c r="C3" t="str">
        <f>+USUARIOS!C12</f>
        <v>N/A</v>
      </c>
      <c r="D3" t="str">
        <f>+USUARIOS!C13</f>
        <v>Si</v>
      </c>
      <c r="E3" t="str">
        <f>+USUARIOS!C14</f>
        <v>N/A</v>
      </c>
      <c r="F3" t="str">
        <f>+USUARIOS!C15</f>
        <v>Si</v>
      </c>
      <c r="G3" t="str">
        <f>+USUARIOS!C16</f>
        <v>Si</v>
      </c>
      <c r="H3" t="str">
        <f>+USUARIOS!C17</f>
        <v>Si</v>
      </c>
      <c r="I3">
        <f>+ABOGADOS!D11</f>
        <v>33</v>
      </c>
      <c r="J3">
        <f>+ABOGADOS!D12</f>
        <v>36</v>
      </c>
      <c r="K3">
        <f>+ABOGADOS!D13</f>
        <v>36</v>
      </c>
      <c r="L3">
        <f>+ABOGADOS!D14</f>
        <v>33</v>
      </c>
      <c r="M3">
        <f>+ABOGADOS!D17</f>
        <v>4</v>
      </c>
      <c r="N3">
        <f>+ABOGADOS!D18</f>
        <v>4</v>
      </c>
      <c r="O3">
        <f>+ABOGADOS!G10</f>
        <v>10</v>
      </c>
      <c r="P3">
        <f>+ABOGADOS!G11</f>
        <v>10</v>
      </c>
      <c r="Q3">
        <f>+ABOGADOS!G12</f>
        <v>10</v>
      </c>
      <c r="S3">
        <f>+JUDICIALES!D11</f>
        <v>2787</v>
      </c>
      <c r="T3">
        <f>+JUDICIALES!D12</f>
        <v>2648</v>
      </c>
      <c r="U3">
        <f>+JUDICIALES!D13</f>
        <v>59</v>
      </c>
      <c r="V3">
        <f>+JUDICIALES!D16</f>
        <v>14</v>
      </c>
      <c r="W3">
        <f>+JUDICIALES!D17</f>
        <v>14</v>
      </c>
      <c r="X3">
        <f>+JUDICIALES!D21</f>
        <v>377</v>
      </c>
      <c r="Y3">
        <f>+JUDICIALES!D22</f>
        <v>86</v>
      </c>
      <c r="Z3">
        <f>+JUDICIALES!G9</f>
        <v>22</v>
      </c>
      <c r="AA3">
        <f>+JUDICIALES!G10</f>
        <v>22</v>
      </c>
      <c r="AB3">
        <f>+JUDICIALES!G11</f>
        <v>22</v>
      </c>
      <c r="AC3">
        <f>+JUDICIALES!G15</f>
        <v>2445</v>
      </c>
      <c r="AD3">
        <f>+JUDICIALES!G16</f>
        <v>2248</v>
      </c>
      <c r="AE3">
        <f>+JUDICIALES!G17</f>
        <v>20</v>
      </c>
      <c r="AF3">
        <f>+JUDICIALES!G18</f>
        <v>54</v>
      </c>
      <c r="AG3">
        <f>+JUDICIALES!G21</f>
        <v>290</v>
      </c>
      <c r="AH3">
        <f>+JUDICIALES!G22</f>
        <v>391</v>
      </c>
      <c r="AI3">
        <f>+JUDICIALES!G23</f>
        <v>1072</v>
      </c>
      <c r="AJ3">
        <f>+JUDICIALES!G24</f>
        <v>515</v>
      </c>
      <c r="AK3">
        <f>+JUDICIALES!H21</f>
        <v>2</v>
      </c>
      <c r="AL3">
        <f>+JUDICIALES!H22</f>
        <v>388</v>
      </c>
      <c r="AM3">
        <f>+JUDICIALES!H23</f>
        <v>1071</v>
      </c>
      <c r="AN3">
        <f>+JUDICIALES!H24</f>
        <v>515</v>
      </c>
      <c r="AO3">
        <f>+PREJUDICIALES!D10</f>
        <v>80</v>
      </c>
      <c r="AP3">
        <f>+PREJUDICIALES!D11</f>
        <v>215</v>
      </c>
      <c r="AQ3">
        <f>+PREJUDICIALES!D12</f>
        <v>49</v>
      </c>
      <c r="AR3">
        <f>+PREJUDICIALES!D13</f>
        <v>86</v>
      </c>
      <c r="AS3">
        <f>+PREJUDICIALES!D14</f>
        <v>44</v>
      </c>
      <c r="AT3">
        <f>+PREJUDICIALES!D17</f>
        <v>979</v>
      </c>
      <c r="AU3">
        <f>+PREJUDICIALES!D18</f>
        <v>39</v>
      </c>
      <c r="AV3">
        <f>+PREJUDICIALES!G12</f>
        <v>20</v>
      </c>
      <c r="AW3">
        <f>+PREJUDICIALES!G13</f>
        <v>0</v>
      </c>
      <c r="AX3" t="str">
        <f>+ARBITRAMENTOS!D9</f>
        <v>N/A</v>
      </c>
      <c r="AY3" t="str">
        <f>+ARBITRAMENTOS!D10</f>
        <v>N/A</v>
      </c>
      <c r="AZ3" t="str">
        <f>+PAGOS!D9</f>
        <v>No</v>
      </c>
      <c r="BA3">
        <f>+PAGOS!D10</f>
        <v>0</v>
      </c>
      <c r="BB3" s="82">
        <f>USUARIOS!D9</f>
        <v>44432</v>
      </c>
      <c r="BC3" s="82">
        <f>ABOGADOS!D7</f>
        <v>44432</v>
      </c>
      <c r="BD3" s="82">
        <f>JUDICIALES!D8</f>
        <v>44435</v>
      </c>
      <c r="BE3">
        <f>JUDICIALES!D28</f>
        <v>10</v>
      </c>
      <c r="BF3">
        <f>JUDICIALES!D29</f>
        <v>6</v>
      </c>
      <c r="BG3">
        <f>JUDICIALES!D30</f>
        <v>3</v>
      </c>
      <c r="BH3">
        <f>JUDICIALES!D31</f>
        <v>3</v>
      </c>
      <c r="BI3">
        <f>JUDICIALES!D32</f>
        <v>3</v>
      </c>
      <c r="BJ3" t="str">
        <f>+USUARIOS!C19</f>
        <v>No se tiene Rol de enlace de pagos, ni Jefe financiero en razón a que ADRES, no gestiona pagos a través del SIIF Nación.</v>
      </c>
      <c r="BK3" t="str">
        <f>+ABOGADOS!C21</f>
        <v>Es necesario señalar que  de los apoderados,  Sebastián Moreno Amaya, Claudia Rodriguez Rincon y Claudia Arias, estan pendientes por capacitar debido a que son vinculaciones recientes al mes de agosto de la presente vigencia.
Por otra parte se tiene que el señor Juan Carlos Vera Vargas se retiro de la entidad, por lo que estando activo no alcanzó a recibir la capacitación para el primer semestre del 2021.</v>
      </c>
      <c r="BL3" t="str">
        <f>+JUDICIALES!F28</f>
        <v xml:space="preserve">1. Los procesos de ADRES incluyen los que se adelantan en la jurisdiccion especial de la Superintendencia de Salud por efectos de la competencia otorgada por la Ley 1122 de 2007
2. 123 procesos fueron calificados entre julio y agosto del 2021
3. 54 procesos sin calificacion de riesgo, debido a que se encuentran sin asignación de abogado, 45 debido a que la ADRES aun no se encuentra vinculada y 9 sin calificar pese a ser asignados </v>
      </c>
      <c r="BM3">
        <f>+PREJUDICIALES!F17</f>
        <v>0</v>
      </c>
      <c r="BN3">
        <f>+ARBITRAMENTOS!C13</f>
        <v>0</v>
      </c>
      <c r="BO3" t="str">
        <f>+PAGOS!F8</f>
        <v>ADRES no hace pagos por SIIF Nacion.</v>
      </c>
      <c r="BP3">
        <f>'Resumen general'!B23</f>
        <v>0</v>
      </c>
    </row>
    <row r="12" spans="1:68" x14ac:dyDescent="0.25">
      <c r="A12" t="s">
        <v>38</v>
      </c>
      <c r="B12" t="s">
        <v>15</v>
      </c>
      <c r="C12" t="s">
        <v>16</v>
      </c>
      <c r="D12" t="s">
        <v>6</v>
      </c>
      <c r="E12" t="s">
        <v>7</v>
      </c>
      <c r="F12" t="s">
        <v>17</v>
      </c>
      <c r="G12" t="s">
        <v>87</v>
      </c>
    </row>
    <row r="13" spans="1:68" x14ac:dyDescent="0.25">
      <c r="A13" t="str">
        <f t="shared" ref="A13:A18" si="0">$A$3</f>
        <v>Administradora del Sistema General de Seguridad Social en Salud - ADRES</v>
      </c>
      <c r="B13" t="s">
        <v>0</v>
      </c>
      <c r="C13" t="str">
        <f>USUARIOS!C12</f>
        <v>N/A</v>
      </c>
      <c r="D13">
        <f>USUARIOS!D12</f>
        <v>0</v>
      </c>
      <c r="E13">
        <f>USUARIOS!E12</f>
        <v>0</v>
      </c>
      <c r="F13">
        <f>USUARIOS!F12</f>
        <v>0</v>
      </c>
      <c r="G13" t="str">
        <f>USUARIOS!G12</f>
        <v/>
      </c>
    </row>
    <row r="14" spans="1:68" x14ac:dyDescent="0.25">
      <c r="A14" t="str">
        <f t="shared" si="0"/>
        <v>Administradora del Sistema General de Seguridad Social en Salud - ADRES</v>
      </c>
      <c r="B14" t="s">
        <v>1</v>
      </c>
      <c r="C14" t="str">
        <f>USUARIOS!C13</f>
        <v>Si</v>
      </c>
      <c r="D14" t="str">
        <f>USUARIOS!D13</f>
        <v>2021-05-18</v>
      </c>
      <c r="E14" t="str">
        <f>USUARIOS!E13</f>
        <v>Juan Fernando Gomez Gutierrez</v>
      </c>
      <c r="F14">
        <f>USUARIOS!F13</f>
        <v>44363</v>
      </c>
      <c r="G14" t="str">
        <f>USUARIOS!G13</f>
        <v/>
      </c>
    </row>
    <row r="15" spans="1:68" x14ac:dyDescent="0.25">
      <c r="A15" t="str">
        <f t="shared" si="0"/>
        <v>Administradora del Sistema General de Seguridad Social en Salud - ADRES</v>
      </c>
      <c r="B15" t="s">
        <v>2</v>
      </c>
      <c r="C15" t="str">
        <f>USUARIOS!C14</f>
        <v>N/A</v>
      </c>
      <c r="D15">
        <f>USUARIOS!D14</f>
        <v>0</v>
      </c>
      <c r="E15">
        <f>USUARIOS!E14</f>
        <v>0</v>
      </c>
      <c r="F15">
        <f>USUARIOS!F14</f>
        <v>0</v>
      </c>
      <c r="G15" t="str">
        <f>USUARIOS!G14</f>
        <v/>
      </c>
    </row>
    <row r="16" spans="1:68" x14ac:dyDescent="0.25">
      <c r="A16" t="str">
        <f t="shared" si="0"/>
        <v>Administradora del Sistema General de Seguridad Social en Salud - ADRES</v>
      </c>
      <c r="B16" t="s">
        <v>3</v>
      </c>
      <c r="C16" t="str">
        <f>USUARIOS!C15</f>
        <v>Si</v>
      </c>
      <c r="D16">
        <f>USUARIOS!D15</f>
        <v>0</v>
      </c>
      <c r="E16" t="str">
        <f>USUARIOS!E15</f>
        <v>Diego Hernando Santacruz Santacruz</v>
      </c>
      <c r="F16">
        <f>USUARIOS!F15</f>
        <v>44390</v>
      </c>
      <c r="G16" t="str">
        <f>USUARIOS!G15</f>
        <v/>
      </c>
    </row>
    <row r="17" spans="1:7" x14ac:dyDescent="0.25">
      <c r="A17" t="str">
        <f t="shared" si="0"/>
        <v>Administradora del Sistema General de Seguridad Social en Salud - ADRES</v>
      </c>
      <c r="B17" t="s">
        <v>4</v>
      </c>
      <c r="C17" t="str">
        <f>USUARIOS!C16</f>
        <v>Si</v>
      </c>
      <c r="D17" t="str">
        <f>USUARIOS!D16</f>
        <v>2018-03-01</v>
      </c>
      <c r="E17" t="str">
        <f>USUARIOS!E16</f>
        <v>Yeimy Johana Africano Martinez</v>
      </c>
      <c r="F17">
        <f>USUARIOS!F16</f>
        <v>44407</v>
      </c>
      <c r="G17" t="str">
        <f>USUARIOS!G16</f>
        <v/>
      </c>
    </row>
    <row r="18" spans="1:7" x14ac:dyDescent="0.25">
      <c r="A18" t="str">
        <f t="shared" si="0"/>
        <v>Administradora del Sistema General de Seguridad Social en Salud - ADRES</v>
      </c>
      <c r="B18" t="s">
        <v>5</v>
      </c>
      <c r="C18" t="str">
        <f>USUARIOS!C17</f>
        <v>Si</v>
      </c>
      <c r="D18" t="str">
        <f>USUARIOS!D17</f>
        <v>2018-12-11</v>
      </c>
      <c r="E18" t="str">
        <f>USUARIOS!E17</f>
        <v>Rodrigo Armando Rincon Gonzalez</v>
      </c>
      <c r="F18">
        <f>USUARIOS!F17</f>
        <v>44155</v>
      </c>
      <c r="G18" t="str">
        <f>USUARIOS!G17</f>
        <v/>
      </c>
    </row>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74BB9B57CB1B4DAEEF9EF559D077BD" ma:contentTypeVersion="5" ma:contentTypeDescription="Crear nuevo documento." ma:contentTypeScope="" ma:versionID="d8dd1c28dfbf56217a6fd7bf30c75d0f">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335a07a7b8eea3b6d86aa4ce374643f6"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umber"/>
      </xsd:simpleType>
    </xsd:element>
    <xsd:element name="Fecha" ma:index="11" nillable="true" ma:displayName="Mes"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2022-03-23T05:00:00+00:00</Fecha_x0020_de_x0020_publicaci_x00f3_n>
    <A_x00f1_o xmlns="a89a2212-8ffe-4f56-88b2-5e2fabe15bb8">2022</A_x00f1_o>
    <Fecha xmlns="a89a2212-8ffe-4f56-88b2-5e2fabe15bb8">6</Fecha>
  </documentManagement>
</p:properties>
</file>

<file path=customXml/itemProps1.xml><?xml version="1.0" encoding="utf-8"?>
<ds:datastoreItem xmlns:ds="http://schemas.openxmlformats.org/officeDocument/2006/customXml" ds:itemID="{FD179B8E-DCD0-48F9-9D10-81E4F1D09E0C}"/>
</file>

<file path=customXml/itemProps2.xml><?xml version="1.0" encoding="utf-8"?>
<ds:datastoreItem xmlns:ds="http://schemas.openxmlformats.org/officeDocument/2006/customXml" ds:itemID="{0495E83B-0CB9-4C49-B235-D0D0BC0B8B9F}"/>
</file>

<file path=customXml/itemProps3.xml><?xml version="1.0" encoding="utf-8"?>
<ds:datastoreItem xmlns:ds="http://schemas.openxmlformats.org/officeDocument/2006/customXml" ds:itemID="{FADF4684-9CAA-4D6F-870D-9B08B8E455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Principal</vt:lpstr>
      <vt:lpstr>USUARIOS</vt:lpstr>
      <vt:lpstr>ABOGADOS</vt:lpstr>
      <vt:lpstr>JUDICIALES</vt:lpstr>
      <vt:lpstr>PREJUDICIALES</vt:lpstr>
      <vt:lpstr>ARBITRAMENTOS</vt:lpstr>
      <vt:lpstr>PAGOS</vt:lpstr>
      <vt:lpstr>Resumen general</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Administrador</cp:lastModifiedBy>
  <dcterms:created xsi:type="dcterms:W3CDTF">2020-06-25T21:16:25Z</dcterms:created>
  <dcterms:modified xsi:type="dcterms:W3CDTF">2021-08-30T20:09:15Z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0x0101001F74BB9B57CB1B4DAEEF9EF559D077BD</vt:lpwstr>
  </property>
</Properties>
</file>