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2.xml" ContentType="application/vnd.openxmlformats-officedocument.drawing+xml"/>
  <Override PartName="/xl/comments2.xml" ContentType="application/vnd.openxmlformats-officedocument.spreadsheetml.comments+xml"/>
  <Override PartName="/xl/threadedComments/threadedComment2.xml" ContentType="application/vnd.ms-excel.threadedcomments+xml"/>
  <Override PartName="/xl/drawings/drawing3.xml" ContentType="application/vnd.openxmlformats-officedocument.drawing+xml"/>
  <Override PartName="/xl/comments3.xml" ContentType="application/vnd.openxmlformats-officedocument.spreadsheetml.comments+xml"/>
  <Override PartName="/xl/threadedComments/threadedComment3.xml" ContentType="application/vnd.ms-excel.threadedcomment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omments4.xml" ContentType="application/vnd.openxmlformats-officedocument.spreadsheetml.comments+xml"/>
  <Override PartName="/xl/threadedComments/threadedComment4.xml" ContentType="application/vnd.ms-excel.threadedcomments+xml"/>
  <Override PartName="/xl/drawings/drawing9.xml" ContentType="application/vnd.openxmlformats-officedocument.drawing+xml"/>
  <Override PartName="/xl/comments5.xml" ContentType="application/vnd.openxmlformats-officedocument.spreadsheetml.comments+xml"/>
  <Override PartName="/xl/threadedComments/threadedComment5.xml" ContentType="application/vnd.ms-excel.threadedcomments+xml"/>
  <Override PartName="/xl/drawings/drawing10.xml" ContentType="application/vnd.openxmlformats-officedocument.drawing+xml"/>
  <Override PartName="/xl/comments6.xml" ContentType="application/vnd.openxmlformats-officedocument.spreadsheetml.comments+xml"/>
  <Override PartName="/xl/threadedComments/threadedComment6.xml" ContentType="application/vnd.ms-excel.threadedcomments+xml"/>
  <Override PartName="/xl/drawings/drawing11.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mc:AlternateContent xmlns:mc="http://schemas.openxmlformats.org/markup-compatibility/2006">
    <mc:Choice Requires="x15">
      <x15ac:absPath xmlns:x15ac="http://schemas.microsoft.com/office/spreadsheetml/2010/11/ac" url="https://eadres-my.sharepoint.com/personal/norela_briceno_adres_gov_co/Documents/Documents/Plan de Acción Integrado/Plan de Acción 2024/Seguimiento/"/>
    </mc:Choice>
  </mc:AlternateContent>
  <xr:revisionPtr revIDLastSave="1693" documentId="8_{82B4CA92-4F07-42E8-8A00-188114FE2D97}" xr6:coauthVersionLast="47" xr6:coauthVersionMax="47" xr10:uidLastSave="{1AB85CCC-25B2-4B52-A9F4-B4870A5272D6}"/>
  <bookViews>
    <workbookView xWindow="-120" yWindow="-120" windowWidth="20730" windowHeight="11040" firstSheet="1" activeTab="2" xr2:uid="{00000000-000D-0000-FFFF-FFFF00000000}"/>
  </bookViews>
  <sheets>
    <sheet name="Funciones" sheetId="6" state="hidden" r:id="rId1"/>
    <sheet name="PEI 2023-2026" sheetId="14" r:id="rId2"/>
    <sheet name="Avance PAIA por actividad" sheetId="19" r:id="rId3"/>
    <sheet name="PAIA OCI" sheetId="10" state="hidden" r:id="rId4"/>
    <sheet name="Avance por planes Decreto 612" sheetId="15" r:id="rId5"/>
    <sheet name="Avance por estrategias" sheetId="16" r:id="rId6"/>
    <sheet name="Avance por objetivo" sheetId="17" r:id="rId7"/>
    <sheet name="Diccionario de datos" sheetId="2" r:id="rId8"/>
    <sheet name="Listas" sheetId="4" state="hidden" r:id="rId9"/>
    <sheet name="PAIA - GDOC" sheetId="12" state="hidden" r:id="rId10"/>
    <sheet name="PAIA - GCON" sheetId="11" state="hidden" r:id="rId11"/>
    <sheet name="PAIA OAPCR" sheetId="9" state="hidden" r:id="rId12"/>
    <sheet name="Funciones por Dependencia" sheetId="7" state="hidden" r:id="rId13"/>
  </sheets>
  <externalReferences>
    <externalReference r:id="rId14"/>
    <externalReference r:id="rId15"/>
    <externalReference r:id="rId16"/>
    <externalReference r:id="rId17"/>
    <externalReference r:id="rId18"/>
    <externalReference r:id="rId19"/>
    <externalReference r:id="rId20"/>
  </externalReferences>
  <definedNames>
    <definedName name="_xlnm._FilterDatabase" localSheetId="2" hidden="1">'Avance PAIA por actividad'!$A$10:$AC$368</definedName>
    <definedName name="_xlnm._FilterDatabase" localSheetId="10" hidden="1">'PAIA - GCON'!$A$8:$AL$337</definedName>
    <definedName name="_xlnm._FilterDatabase" localSheetId="9" hidden="1">'PAIA - GDOC'!$A$8:$AL$337</definedName>
    <definedName name="_xlnm._FilterDatabase" localSheetId="11" hidden="1">'PAIA OAPCR'!$A$9:$AJ$306</definedName>
    <definedName name="_xlnm._FilterDatabase" localSheetId="3" hidden="1">'PAIA OCI'!$A$8:$AL$337</definedName>
    <definedName name="_xlnm._FilterDatabase" localSheetId="1" hidden="1">'PEI 2023-2026'!$A$12:$AC$12</definedName>
    <definedName name="ComCinco">Listas!$S$3:$S$7</definedName>
    <definedName name="ComCuatro">Listas!$Q$3:$Q$7</definedName>
    <definedName name="ComDos">Listas!$M$3</definedName>
    <definedName name="Componentes" localSheetId="2">[1]Listas!$H$2:$H$8</definedName>
    <definedName name="Componentes" localSheetId="10">[2]Listas!$H$2:$H$8</definedName>
    <definedName name="Componentes" localSheetId="9">[2]Listas!$H$2:$H$8</definedName>
    <definedName name="Componentes" localSheetId="11">[3]Listas!$H$2:$H$8</definedName>
    <definedName name="Componentes" localSheetId="3">[4]Listas!$H$2:$H$8</definedName>
    <definedName name="Componentes">Listas!$H$2:$H$8</definedName>
    <definedName name="ComSeis">Listas!$U$3</definedName>
    <definedName name="ComTres">Listas!$O$3:$O$6</definedName>
    <definedName name="ComUno">Listas!$K$3:$K$7</definedName>
    <definedName name="DAF">Listas!$Z$7:$Z$13</definedName>
    <definedName name="Dependencia" localSheetId="5">[5]Listas!$AA$2:$AA$10</definedName>
    <definedName name="Dependencia" localSheetId="4">[5]Listas!$AA$2:$AA$10</definedName>
    <definedName name="Dependencia" localSheetId="1">[6]Listas!$AB$2:$AB$10</definedName>
    <definedName name="Dependencia">Listas!$W$2:$W$10</definedName>
    <definedName name="DG">Listas!$Z$6</definedName>
    <definedName name="DGRFS">Listas!$Z$14:$Z$15</definedName>
    <definedName name="DGTIC">Listas!$Z$2:$Z$3</definedName>
    <definedName name="Dirección_Administrativa_y_Financiera">Funciones!$B$2:$AA$2</definedName>
    <definedName name="DLYG">Listas!$Z$16:$Z$18</definedName>
    <definedName name="DOP">Listas!$Z$16:$Z$18</definedName>
    <definedName name="Lideres" localSheetId="5">[5]Listas!$AE$2:$AE$10</definedName>
    <definedName name="Lideres" localSheetId="4">[5]Listas!$AE$2:$AE$10</definedName>
    <definedName name="Lideres">Listas!$AA$2:$AA$10</definedName>
    <definedName name="NA">Listas!$H$8</definedName>
    <definedName name="OAJ">Listas!$Z$19</definedName>
    <definedName name="OAPCR">Listas!$Z$4:$Z$5</definedName>
    <definedName name="ObjCinco" localSheetId="2">[1]Listas!#REF!</definedName>
    <definedName name="ObjCinco" localSheetId="10">[2]Listas!#REF!</definedName>
    <definedName name="ObjCinco" localSheetId="9">[2]Listas!#REF!</definedName>
    <definedName name="ObjCinco" localSheetId="11">[3]Listas!#REF!</definedName>
    <definedName name="ObjCinco" localSheetId="3">[4]Listas!#REF!</definedName>
    <definedName name="ObjCinco">Listas!#REF!</definedName>
    <definedName name="ObjCuatro" localSheetId="2">[1]Listas!#REF!</definedName>
    <definedName name="ObjCuatro" localSheetId="10">[2]Listas!#REF!</definedName>
    <definedName name="ObjCuatro" localSheetId="9">[2]Listas!#REF!</definedName>
    <definedName name="ObjCuatro" localSheetId="11">[3]Listas!#REF!</definedName>
    <definedName name="ObjCuatro" localSheetId="3">[4]Listas!#REF!</definedName>
    <definedName name="ObjCuatro">Listas!#REF!</definedName>
    <definedName name="ObjDiez" localSheetId="2">[1]Listas!#REF!</definedName>
    <definedName name="ObjDiez" localSheetId="10">[2]Listas!#REF!</definedName>
    <definedName name="ObjDiez" localSheetId="9">[2]Listas!#REF!</definedName>
    <definedName name="ObjDiez" localSheetId="11">[3]Listas!#REF!</definedName>
    <definedName name="ObjDiez" localSheetId="3">[4]Listas!#REF!</definedName>
    <definedName name="ObjDiez">Listas!#REF!</definedName>
    <definedName name="ObjDos" localSheetId="2">[1]Listas!#REF!</definedName>
    <definedName name="ObjDos" localSheetId="10">[2]Listas!#REF!</definedName>
    <definedName name="ObjDos" localSheetId="9">[2]Listas!#REF!</definedName>
    <definedName name="ObjDos" localSheetId="11">[3]Listas!#REF!</definedName>
    <definedName name="ObjDos" localSheetId="3">[4]Listas!#REF!</definedName>
    <definedName name="ObjDos">Listas!#REF!</definedName>
    <definedName name="ObjNueve" localSheetId="2">[1]Listas!#REF!</definedName>
    <definedName name="ObjNueve" localSheetId="10">[2]Listas!#REF!</definedName>
    <definedName name="ObjNueve" localSheetId="9">[2]Listas!#REF!</definedName>
    <definedName name="ObjNueve" localSheetId="11">[3]Listas!#REF!</definedName>
    <definedName name="ObjNueve" localSheetId="3">[4]Listas!#REF!</definedName>
    <definedName name="ObjNueve">Listas!#REF!</definedName>
    <definedName name="ObjOcho" localSheetId="2">[1]Listas!#REF!</definedName>
    <definedName name="ObjOcho" localSheetId="10">[2]Listas!#REF!</definedName>
    <definedName name="ObjOcho" localSheetId="9">[2]Listas!#REF!</definedName>
    <definedName name="ObjOcho" localSheetId="11">[3]Listas!#REF!</definedName>
    <definedName name="ObjOcho" localSheetId="3">[4]Listas!#REF!</definedName>
    <definedName name="ObjOcho">Listas!#REF!</definedName>
    <definedName name="ObjSeis" localSheetId="2">[1]Listas!#REF!</definedName>
    <definedName name="ObjSeis" localSheetId="10">[2]Listas!#REF!</definedName>
    <definedName name="ObjSeis" localSheetId="9">[2]Listas!#REF!</definedName>
    <definedName name="ObjSeis" localSheetId="11">[3]Listas!#REF!</definedName>
    <definedName name="ObjSeis" localSheetId="3">[4]Listas!#REF!</definedName>
    <definedName name="ObjSeis">Listas!#REF!</definedName>
    <definedName name="ObjSiete" localSheetId="2">[1]Listas!#REF!</definedName>
    <definedName name="ObjSiete" localSheetId="10">[2]Listas!#REF!</definedName>
    <definedName name="ObjSiete" localSheetId="9">[2]Listas!#REF!</definedName>
    <definedName name="ObjSiete" localSheetId="11">[3]Listas!#REF!</definedName>
    <definedName name="ObjSiete" localSheetId="3">[4]Listas!#REF!</definedName>
    <definedName name="ObjSiete">Listas!#REF!</definedName>
    <definedName name="ObjTres" localSheetId="2">[1]Listas!#REF!</definedName>
    <definedName name="ObjTres" localSheetId="10">[2]Listas!#REF!</definedName>
    <definedName name="ObjTres" localSheetId="9">[2]Listas!#REF!</definedName>
    <definedName name="ObjTres" localSheetId="11">[3]Listas!#REF!</definedName>
    <definedName name="ObjTres" localSheetId="3">[4]Listas!#REF!</definedName>
    <definedName name="ObjTres">Listas!#REF!</definedName>
    <definedName name="ObjUno" localSheetId="2">[1]Listas!#REF!</definedName>
    <definedName name="ObjUno" localSheetId="10">[2]Listas!#REF!</definedName>
    <definedName name="ObjUno" localSheetId="9">[2]Listas!#REF!</definedName>
    <definedName name="ObjUno" localSheetId="11">[3]Listas!#REF!</definedName>
    <definedName name="ObjUno" localSheetId="3">[4]Listas!#REF!</definedName>
    <definedName name="ObjUno">Listas!#REF!</definedName>
    <definedName name="OCI">Listas!$Z$20</definedName>
    <definedName name="PerCuatro">Listas!$E$11</definedName>
    <definedName name="PerDos">Listas!$E$5:$E$9</definedName>
    <definedName name="Perspectiva" localSheetId="2">[1]Listas!$A$2:$A$5</definedName>
    <definedName name="Perspectiva" localSheetId="5">[6]Listas!$A$2:$A$5</definedName>
    <definedName name="Perspectiva" localSheetId="4">[6]Listas!$A$2:$A$5</definedName>
    <definedName name="Perspectiva" localSheetId="10">[2]Listas!$A$2:$A$5</definedName>
    <definedName name="Perspectiva" localSheetId="9">[2]Listas!$A$2:$A$5</definedName>
    <definedName name="Perspectiva" localSheetId="11">[3]Listas!$A$2:$A$5</definedName>
    <definedName name="Perspectiva" localSheetId="3">[4]Listas!$A$2:$A$5</definedName>
    <definedName name="Perspectiva" localSheetId="1">[6]Listas!$A$2:$A$5</definedName>
    <definedName name="Perspectiva">Listas!$A$2:$A$5</definedName>
    <definedName name="PerTres">Listas!$E$10</definedName>
    <definedName name="PerUno">Listas!$E$2:$E$4</definedName>
    <definedName name="UsuariosEureka" localSheetId="2">[1]Listas!#REF!</definedName>
    <definedName name="UsuariosEureka" localSheetId="10">[2]Listas!#REF!</definedName>
    <definedName name="UsuariosEureka" localSheetId="9">[2]Listas!#REF!</definedName>
    <definedName name="UsuariosEureka" localSheetId="11">[3]Listas!#REF!</definedName>
    <definedName name="UsuariosEureka" localSheetId="3">[4]Listas!#REF!</definedName>
    <definedName name="UsuariosEureka">Listas!#REF!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22" roundtripDataSignature="AMtx7mgI14nFaIvt5ZGdf03hS/jwwtbcfg=="/>
    </ext>
  </extLst>
</workbook>
</file>

<file path=xl/calcChain.xml><?xml version="1.0" encoding="utf-8"?>
<calcChain xmlns="http://schemas.openxmlformats.org/spreadsheetml/2006/main">
  <c r="N224" i="19" l="1"/>
  <c r="N347" i="19"/>
  <c r="N220" i="19"/>
  <c r="N89" i="19"/>
  <c r="N215" i="19"/>
  <c r="N86" i="19"/>
  <c r="N225" i="19"/>
  <c r="N72" i="19"/>
  <c r="N222" i="19"/>
  <c r="N83" i="19"/>
  <c r="N216" i="19"/>
  <c r="N30" i="19" l="1"/>
  <c r="N33" i="19"/>
  <c r="N37" i="19"/>
  <c r="N43" i="19"/>
  <c r="N44" i="19"/>
  <c r="N48" i="19"/>
  <c r="N78" i="19"/>
  <c r="N80" i="19"/>
  <c r="N82" i="19"/>
  <c r="N84" i="19"/>
  <c r="N87" i="19"/>
  <c r="N91" i="19"/>
  <c r="N108" i="19"/>
  <c r="N110" i="19"/>
  <c r="N117" i="19"/>
  <c r="N123" i="19"/>
  <c r="N124" i="19"/>
  <c r="N125" i="19"/>
  <c r="N127" i="19"/>
  <c r="N128" i="19"/>
  <c r="N129" i="19"/>
  <c r="N130" i="19"/>
  <c r="N132" i="19"/>
  <c r="N133" i="19"/>
  <c r="N134" i="19"/>
  <c r="N135" i="19"/>
  <c r="N140" i="19"/>
  <c r="N141" i="19"/>
  <c r="N144" i="19"/>
  <c r="N161" i="19"/>
  <c r="N162" i="19"/>
  <c r="N169" i="19"/>
  <c r="N170" i="19"/>
  <c r="N188" i="19"/>
  <c r="N194" i="19"/>
  <c r="N197" i="19"/>
  <c r="N214" i="19"/>
  <c r="N217" i="19"/>
  <c r="N218" i="19"/>
  <c r="N219" i="19"/>
  <c r="N226" i="19"/>
  <c r="N227" i="19"/>
  <c r="N234" i="19"/>
  <c r="N235" i="19"/>
  <c r="N236" i="19"/>
  <c r="N237" i="19"/>
  <c r="N249" i="19"/>
  <c r="N251" i="19"/>
  <c r="N252" i="19"/>
  <c r="N254" i="19"/>
  <c r="N264" i="19"/>
  <c r="N265" i="19"/>
  <c r="N266" i="19"/>
  <c r="N273" i="19"/>
  <c r="N274" i="19"/>
  <c r="N278" i="19"/>
  <c r="N279" i="19"/>
  <c r="N280" i="19"/>
  <c r="N281" i="19"/>
  <c r="N291" i="19"/>
  <c r="N301" i="19"/>
  <c r="N316" i="19"/>
  <c r="N325" i="19"/>
  <c r="N330" i="19"/>
  <c r="N334" i="19"/>
  <c r="N335" i="19"/>
  <c r="N337" i="19"/>
  <c r="N338" i="19"/>
  <c r="N340" i="19"/>
  <c r="N343" i="19"/>
  <c r="N349" i="19"/>
  <c r="N351" i="19"/>
  <c r="N353" i="19"/>
  <c r="N365" i="19"/>
  <c r="N367" i="19"/>
  <c r="N370" i="19" l="1"/>
  <c r="Y23" i="14" l="1"/>
  <c r="Y27" i="14"/>
  <c r="Y33" i="14"/>
  <c r="T283" i="9" l="1"/>
  <c r="T282" i="9"/>
  <c r="T279" i="9"/>
  <c r="T275" i="9"/>
  <c r="T274" i="9"/>
  <c r="T273" i="9"/>
  <c r="T272" i="9"/>
  <c r="T265" i="9"/>
  <c r="T254" i="9"/>
  <c r="T253" i="9"/>
  <c r="T252" i="9"/>
  <c r="T251" i="9"/>
  <c r="T250" i="9"/>
  <c r="T249" i="9"/>
  <c r="T248" i="9"/>
  <c r="T247" i="9"/>
  <c r="T246" i="9"/>
  <c r="T245" i="9"/>
  <c r="T244" i="9"/>
  <c r="T243" i="9"/>
  <c r="T242" i="9"/>
  <c r="T241" i="9"/>
  <c r="T240" i="9"/>
  <c r="T239" i="9"/>
  <c r="T238" i="9"/>
  <c r="T237" i="9"/>
  <c r="T236" i="9"/>
  <c r="T235" i="9"/>
  <c r="T234" i="9"/>
  <c r="T231" i="9"/>
  <c r="T230" i="9"/>
  <c r="T229" i="9"/>
  <c r="T228" i="9"/>
  <c r="T227" i="9"/>
  <c r="T226" i="9"/>
  <c r="T225" i="9"/>
  <c r="T224" i="9"/>
  <c r="T223" i="9"/>
  <c r="T222" i="9"/>
  <c r="T205" i="9"/>
  <c r="T204" i="9"/>
  <c r="T203" i="9"/>
  <c r="T202" i="9"/>
  <c r="T201" i="9"/>
  <c r="T200" i="9"/>
  <c r="T199" i="9"/>
  <c r="T198" i="9"/>
  <c r="T197" i="9"/>
  <c r="T196" i="9"/>
  <c r="T195" i="9"/>
  <c r="T194" i="9"/>
  <c r="T193" i="9"/>
  <c r="T192" i="9"/>
  <c r="T191" i="9"/>
  <c r="T158" i="9"/>
  <c r="T142" i="9"/>
  <c r="T140" i="9"/>
  <c r="T137" i="9"/>
  <c r="T107" i="9"/>
  <c r="A37" i="7" l="1"/>
  <c r="A36" i="7"/>
  <c r="A35" i="7"/>
  <c r="A34" i="7"/>
  <c r="A33" i="7"/>
  <c r="A32" i="7"/>
  <c r="A31" i="7"/>
  <c r="A30" i="7"/>
  <c r="A29" i="7"/>
  <c r="A28" i="7"/>
  <c r="A27" i="7"/>
  <c r="A25" i="7"/>
  <c r="A26" i="7"/>
  <c r="A24" i="7"/>
  <c r="A23" i="7"/>
  <c r="A22" i="7"/>
  <c r="A21" i="7"/>
  <c r="A20" i="7"/>
  <c r="A19" i="7"/>
  <c r="A18" i="7"/>
  <c r="A17" i="7"/>
  <c r="A16" i="7"/>
  <c r="A15" i="7"/>
  <c r="A14" i="7"/>
  <c r="A13" i="7"/>
  <c r="A12" i="7"/>
  <c r="D37" i="7"/>
  <c r="D36" i="7"/>
  <c r="D35" i="7"/>
  <c r="D34" i="7"/>
  <c r="D33" i="7"/>
  <c r="D32" i="7"/>
  <c r="D31" i="7"/>
  <c r="D30" i="7"/>
  <c r="D29" i="7"/>
  <c r="D28" i="7"/>
  <c r="D27" i="7"/>
  <c r="D26" i="7"/>
  <c r="D25" i="7"/>
  <c r="D24" i="7"/>
  <c r="D23" i="7"/>
  <c r="D22" i="7"/>
  <c r="D21" i="7"/>
  <c r="D20" i="7"/>
  <c r="D19" i="7"/>
  <c r="D18" i="7"/>
  <c r="D17" i="7"/>
  <c r="D16" i="7"/>
  <c r="D15" i="7"/>
  <c r="D14" i="7"/>
  <c r="D13"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tc={1D76967B-6E37-48FB-8D0B-8065117C4148}</author>
  </authors>
  <commentList>
    <comment ref="K90" authorId="0" shapeId="0" xr:uid="{1D76967B-6E37-48FB-8D0B-8065117C4148}">
      <text>
        <t>[Comentario encadenado]
Su versión de Excel le permite leer este comentario encadenado; sin embargo, las ediciones que se apliquen se quitarán si el archivo se abre en una versión más reciente de Excel. Más información: https://go.microsoft.com/fwlink/?linkid=870924
Comentario:
    Equipo de Comunicaciones y DAFP</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Fernando Jose Velasquez Avila</author>
    <author>tc={E5E17053-DB1B-4DF5-81C4-F46B17EDA7AC}</author>
    <author>tc={67825D19-83B1-42ED-966B-7FF434EB8ABA}</author>
    <author>tc={0FFDC56A-8BEB-4DBA-9627-4D3437C3EBF5}</author>
    <author>tc={5E939D93-9ACB-4999-8D2F-0EBD092EE273}</author>
    <author>tc={56386016-4AA5-4AEC-8B60-9D986A57FFC4}</author>
  </authors>
  <commentList>
    <comment ref="H48" authorId="0" shapeId="0" xr:uid="{3E5A8F8A-8294-47D0-93BB-FEAA077C591E}">
      <text>
        <r>
          <rPr>
            <b/>
            <sz val="9"/>
            <color rgb="FF000000"/>
            <rFont val="Tahoma"/>
            <family val="2"/>
          </rPr>
          <t xml:space="preserve">Fernando:
</t>
        </r>
        <r>
          <rPr>
            <b/>
            <sz val="9"/>
            <color rgb="FF000000"/>
            <rFont val="Tahoma"/>
            <family val="2"/>
          </rPr>
          <t>Se propone la actividad de la fila siguiente</t>
        </r>
      </text>
    </comment>
    <comment ref="I48" authorId="0" shapeId="0" xr:uid="{6B204D56-412B-4CF4-AA18-4080CCC3D61A}">
      <text>
        <r>
          <rPr>
            <b/>
            <sz val="9"/>
            <color rgb="FF000000"/>
            <rFont val="Tahoma"/>
            <family val="2"/>
          </rPr>
          <t xml:space="preserve">Fernando 
</t>
        </r>
        <r>
          <rPr>
            <b/>
            <sz val="9"/>
            <color rgb="FF000000"/>
            <rFont val="Tahoma"/>
            <family val="2"/>
          </rPr>
          <t>Tomar ayuda los entregables de la pasada audiencia</t>
        </r>
        <r>
          <rPr>
            <sz val="9"/>
            <color rgb="FF000000"/>
            <rFont val="Tahoma"/>
            <family val="2"/>
          </rPr>
          <t xml:space="preserve">
</t>
        </r>
      </text>
    </comment>
    <comment ref="L84" authorId="1" shapeId="0" xr:uid="{E5E17053-DB1B-4DF5-81C4-F46B17EDA7AC}">
      <text>
        <t>[Comentario encadenado]
Su versión de Excel le permite leer este comentario encadenado; sin embargo, las ediciones que se apliquen se quitarán si el archivo se abre en una versión más reciente de Excel. Más información: https://go.microsoft.com/fwlink/?linkid=870924
Comentario:
    5 dh de revisión, ajustes y aprobación</t>
      </text>
    </comment>
    <comment ref="E110" authorId="2" shapeId="0" xr:uid="{67825D19-83B1-42ED-966B-7FF434EB8ABA}">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4.2.1. Levantamiento de los flujos de información 
Los flujos de información describen cómo la información se va moviendo a través de los procesos, sistemas de información o fuentes de almacenamiento </t>
      </text>
    </comment>
    <comment ref="G135" authorId="3" shapeId="0" xr:uid="{0FFDC56A-8BEB-4DBA-9627-4D3437C3EBF5}">
      <text>
        <t>[Comentario encadenado]
Su versión de Excel le permite leer este comentario encadenado; sin embargo, las ediciones que se apliquen se quitarán si el archivo se abre en una versión más reciente de Excel. Más información: https://go.microsoft.com/fwlink/?linkid=870924
Comentario:
    Se sugiere: Revisar,analizar el material propuesto por la Dirección Administrativa y Financiera del lenguaje incluyentes  para realizar la respectiva  publicación en la página web.</t>
      </text>
    </comment>
    <comment ref="E237" authorId="4" shapeId="0" xr:uid="{5E939D93-9ACB-4999-8D2F-0EBD092EE273}">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4.2.1. Levantamiento de los flujos de información 
Los flujos de información describen cómo la información se va moviendo a través de los procesos, sistemas de información o fuentes de almacenamiento </t>
      </text>
    </comment>
    <comment ref="H237" authorId="5" shapeId="0" xr:uid="{56386016-4AA5-4AEC-8B60-9D986A57FFC4}">
      <text>
        <t>[Comentario encadenado]
Su versión de Excel le permite leer este comentario encadenado; sin embargo, las ediciones que se apliquen se quitarán si el archivo se abre en una versión más reciente de Excel. Más información: https://go.microsoft.com/fwlink/?linkid=870924
Comentario:
    Actividades entre dos personas y en espera lograr 3 para atender Gob Datos</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tc={549AE470-5A30-4E7C-A354-5EA780C938DC}</author>
    <author>Fernando Jose Velasquez Avila</author>
    <author>tc={B218282B-CED8-47AA-A733-02B2A67D6E9D}</author>
    <author>tc={7758A9C7-6F71-4917-8DBF-575B06CCEF4C}</author>
    <author>tc={D2953871-378C-47CD-969B-18E5B6A183AB}</author>
    <author>tc={3B6856BA-39EE-4A15-A8A5-D2F5943E4F19}</author>
  </authors>
  <commentList>
    <comment ref="M78" authorId="0" shapeId="0" xr:uid="{549AE470-5A30-4E7C-A354-5EA780C938DC}">
      <text>
        <t>[Comentario encadenado]
Su versión de Excel le permite leer este comentario encadenado; sin embargo, las ediciones que se apliquen se quitarán si el archivo se abre en una versión más reciente de Excel. Más información: https://go.microsoft.com/fwlink/?linkid=870924
Comentario:
    Se sugiere: Revisar,analizar el material propuesto por la Dirección Administrativa y Financiera del lenguaje incluyentes  para realizar la respectiva  publicación en la página web.</t>
      </text>
    </comment>
    <comment ref="X78" authorId="1" shapeId="0" xr:uid="{EBE7B4F3-426C-4BA5-A788-B1DF0A5D4623}">
      <text>
        <r>
          <rPr>
            <b/>
            <sz val="9"/>
            <color indexed="81"/>
            <rFont val="Tahoma"/>
            <family val="2"/>
          </rPr>
          <t>Fernando:
Se baja a 20% para que el equipo de atención al ciudadano sume el restante 8=% con sus actividades</t>
        </r>
      </text>
    </comment>
    <comment ref="N118" authorId="1" shapeId="0" xr:uid="{EBBC4FAC-60A1-405F-AE53-17D742B5F5BD}">
      <text>
        <r>
          <rPr>
            <b/>
            <sz val="9"/>
            <color rgb="FF000000"/>
            <rFont val="Tahoma"/>
            <family val="2"/>
          </rPr>
          <t xml:space="preserve">Fernando:
</t>
        </r>
        <r>
          <rPr>
            <b/>
            <sz val="9"/>
            <color rgb="FF000000"/>
            <rFont val="Tahoma"/>
            <family val="2"/>
          </rPr>
          <t>Se propone la actividad de la fila siguiente</t>
        </r>
      </text>
    </comment>
    <comment ref="O118" authorId="1" shapeId="0" xr:uid="{785462B6-5113-4A49-B514-D9AD00420525}">
      <text>
        <r>
          <rPr>
            <b/>
            <sz val="9"/>
            <color rgb="FF000000"/>
            <rFont val="Tahoma"/>
            <family val="2"/>
          </rPr>
          <t xml:space="preserve">Fernando 
</t>
        </r>
        <r>
          <rPr>
            <b/>
            <sz val="9"/>
            <color rgb="FF000000"/>
            <rFont val="Tahoma"/>
            <family val="2"/>
          </rPr>
          <t>Tomar ayuda los entregables de la pasada audiencia</t>
        </r>
        <r>
          <rPr>
            <sz val="9"/>
            <color rgb="FF000000"/>
            <rFont val="Tahoma"/>
            <family val="2"/>
          </rPr>
          <t xml:space="preserve">
</t>
        </r>
      </text>
    </comment>
    <comment ref="T230" authorId="2" shapeId="0" xr:uid="{B218282B-CED8-47AA-A733-02B2A67D6E9D}">
      <text>
        <t>[Comentario encadenado]
Su versión de Excel le permite leer este comentario encadenado; sin embargo, las ediciones que se apliquen se quitarán si el archivo se abre en una versión más reciente de Excel. Más información: https://go.microsoft.com/fwlink/?linkid=870924
Comentario:
    5 dh de revisión, ajustes y aprobación</t>
      </text>
    </comment>
    <comment ref="F261" authorId="3" shapeId="0" xr:uid="{7758A9C7-6F71-4917-8DBF-575B06CCEF4C}">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4.2.1. Levantamiento de los flujos de información 
Los flujos de información describen cómo la información se va moviendo a través de los procesos, sistemas de información o fuentes de almacenamiento </t>
      </text>
    </comment>
    <comment ref="N261" authorId="4" shapeId="0" xr:uid="{D2953871-378C-47CD-969B-18E5B6A183AB}">
      <text>
        <t>[Comentario encadenado]
Su versión de Excel le permite leer este comentario encadenado; sin embargo, las ediciones que se apliquen se quitarán si el archivo se abre en una versión más reciente de Excel. Más información: https://go.microsoft.com/fwlink/?linkid=870924
Comentario:
    Actividades entre dos personas y en espera lograr 3 para atender Gob Datos</t>
      </text>
    </comment>
    <comment ref="F262" authorId="5" shapeId="0" xr:uid="{3B6856BA-39EE-4A15-A8A5-D2F5943E4F19}">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4.2.1. Levantamiento de los flujos de información 
Los flujos de información describen cómo la información se va moviendo a través de los procesos, sistemas de información o fuentes de almacenamiento </t>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tc={4ACBA229-78DE-460F-9BB9-121366CCE776}</author>
    <author>Fernando Jose Velasquez Avila</author>
    <author>tc={AE2F0359-AFF8-4F6F-B204-FF2534B0207D}</author>
    <author>tc={3119F333-6845-41FE-89A5-52A064576FF1}</author>
    <author>tc={7BCB4155-EF61-47AC-A19B-E940DB113EC2}</author>
    <author>tc={AD4C4948-CD47-4551-87C7-29C326DBCFEA}</author>
  </authors>
  <commentList>
    <comment ref="M78" authorId="0" shapeId="0" xr:uid="{4ACBA229-78DE-460F-9BB9-121366CCE776}">
      <text>
        <t>[Comentario encadenado]
Su versión de Excel le permite leer este comentario encadenado; sin embargo, las ediciones que se apliquen se quitarán si el archivo se abre en una versión más reciente de Excel. Más información: https://go.microsoft.com/fwlink/?linkid=870924
Comentario:
    Se sugiere: Revisar,analizar el material propuesto por la Dirección Administrativa y Financiera del lenguaje incluyentes  para realizar la respectiva  publicación en la página web.</t>
      </text>
    </comment>
    <comment ref="X78" authorId="1" shapeId="0" xr:uid="{122E23CA-917E-4BEC-A76F-16D691DBC885}">
      <text>
        <r>
          <rPr>
            <b/>
            <sz val="9"/>
            <color indexed="81"/>
            <rFont val="Tahoma"/>
            <family val="2"/>
          </rPr>
          <t>Fernando:
Se baja a 20% para que el equipo de atención al ciudadano sume el restante 8=% con sus actividades</t>
        </r>
      </text>
    </comment>
    <comment ref="N118" authorId="1" shapeId="0" xr:uid="{A48B59BB-990D-4D61-A948-AE437D8A4C86}">
      <text>
        <r>
          <rPr>
            <b/>
            <sz val="9"/>
            <color rgb="FF000000"/>
            <rFont val="Tahoma"/>
            <family val="2"/>
          </rPr>
          <t xml:space="preserve">Fernando:
</t>
        </r>
        <r>
          <rPr>
            <b/>
            <sz val="9"/>
            <color rgb="FF000000"/>
            <rFont val="Tahoma"/>
            <family val="2"/>
          </rPr>
          <t>Se propone la actividad de la fila siguiente</t>
        </r>
      </text>
    </comment>
    <comment ref="O118" authorId="1" shapeId="0" xr:uid="{86BF3B93-0477-46E6-9E72-74021E267BA5}">
      <text>
        <r>
          <rPr>
            <b/>
            <sz val="9"/>
            <color rgb="FF000000"/>
            <rFont val="Tahoma"/>
            <family val="2"/>
          </rPr>
          <t xml:space="preserve">Fernando 
</t>
        </r>
        <r>
          <rPr>
            <b/>
            <sz val="9"/>
            <color rgb="FF000000"/>
            <rFont val="Tahoma"/>
            <family val="2"/>
          </rPr>
          <t>Tomar ayuda los entregables de la pasada audiencia</t>
        </r>
        <r>
          <rPr>
            <sz val="9"/>
            <color rgb="FF000000"/>
            <rFont val="Tahoma"/>
            <family val="2"/>
          </rPr>
          <t xml:space="preserve">
</t>
        </r>
      </text>
    </comment>
    <comment ref="T230" authorId="2" shapeId="0" xr:uid="{AE2F0359-AFF8-4F6F-B204-FF2534B0207D}">
      <text>
        <t>[Comentario encadenado]
Su versión de Excel le permite leer este comentario encadenado; sin embargo, las ediciones que se apliquen se quitarán si el archivo se abre en una versión más reciente de Excel. Más información: https://go.microsoft.com/fwlink/?linkid=870924
Comentario:
    5 dh de revisión, ajustes y aprobación</t>
      </text>
    </comment>
    <comment ref="F261" authorId="3" shapeId="0" xr:uid="{3119F333-6845-41FE-89A5-52A064576FF1}">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4.2.1. Levantamiento de los flujos de información 
Los flujos de información describen cómo la información se va moviendo a través de los procesos, sistemas de información o fuentes de almacenamiento </t>
      </text>
    </comment>
    <comment ref="N261" authorId="4" shapeId="0" xr:uid="{7BCB4155-EF61-47AC-A19B-E940DB113EC2}">
      <text>
        <t>[Comentario encadenado]
Su versión de Excel le permite leer este comentario encadenado; sin embargo, las ediciones que se apliquen se quitarán si el archivo se abre en una versión más reciente de Excel. Más información: https://go.microsoft.com/fwlink/?linkid=870924
Comentario:
    Actividades entre dos personas y en espera lograr 3 para atender Gob Datos</t>
      </text>
    </comment>
    <comment ref="F262" authorId="5" shapeId="0" xr:uid="{AD4C4948-CD47-4551-87C7-29C326DBCFEA}">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4.2.1. Levantamiento de los flujos de información 
Los flujos de información describen cómo la información se va moviendo a través de los procesos, sistemas de información o fuentes de almacenamiento </t>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tc={78A6AD6A-0AF2-4FC6-8843-8C6CB0DFF70C}</author>
    <author>Fernando Jose Velasquez Avila</author>
    <author>tc={450BE3B6-F37C-4545-B7A5-5EEEE94091F0}</author>
    <author>tc={9FBD8CCE-501F-4496-B504-CB08EDBE86C0}</author>
    <author>tc={F2109E3A-A2AB-414B-8693-582C4975F042}</author>
    <author>tc={CBCA1E0D-D54F-44E8-A3BE-60A9B1E5E639}</author>
  </authors>
  <commentList>
    <comment ref="M78" authorId="0" shapeId="0" xr:uid="{78A6AD6A-0AF2-4FC6-8843-8C6CB0DFF70C}">
      <text>
        <t>[Comentario encadenado]
Su versión de Excel le permite leer este comentario encadenado; sin embargo, las ediciones que se apliquen se quitarán si el archivo se abre en una versión más reciente de Excel. Más información: https://go.microsoft.com/fwlink/?linkid=870924
Comentario:
    Se sugiere: Revisar,analizar el material propuesto por la Dirección Administrativa y Financiera del lenguaje incluyentes  para realizar la respectiva  publicación en la página web.</t>
      </text>
    </comment>
    <comment ref="X78" authorId="1" shapeId="0" xr:uid="{F5D95A5B-AA28-4200-8D45-581CAA92275D}">
      <text>
        <r>
          <rPr>
            <b/>
            <sz val="9"/>
            <color indexed="81"/>
            <rFont val="Tahoma"/>
            <family val="2"/>
          </rPr>
          <t>Fernando:
Se baja a 20% para que el equipo de atención al ciudadano sume el restante 8=% con sus actividades</t>
        </r>
      </text>
    </comment>
    <comment ref="N118" authorId="1" shapeId="0" xr:uid="{64D078FF-7E79-4B07-A30A-358CF10182AB}">
      <text>
        <r>
          <rPr>
            <b/>
            <sz val="9"/>
            <color rgb="FF000000"/>
            <rFont val="Tahoma"/>
            <family val="2"/>
          </rPr>
          <t xml:space="preserve">Fernando:
</t>
        </r>
        <r>
          <rPr>
            <b/>
            <sz val="9"/>
            <color rgb="FF000000"/>
            <rFont val="Tahoma"/>
            <family val="2"/>
          </rPr>
          <t>Se propone la actividad de la fila siguiente</t>
        </r>
      </text>
    </comment>
    <comment ref="O118" authorId="1" shapeId="0" xr:uid="{E52EC885-9F33-4ABF-B25B-285D5B9C5EAA}">
      <text>
        <r>
          <rPr>
            <b/>
            <sz val="9"/>
            <color rgb="FF000000"/>
            <rFont val="Tahoma"/>
            <family val="2"/>
          </rPr>
          <t xml:space="preserve">Fernando 
</t>
        </r>
        <r>
          <rPr>
            <b/>
            <sz val="9"/>
            <color rgb="FF000000"/>
            <rFont val="Tahoma"/>
            <family val="2"/>
          </rPr>
          <t>Tomar ayuda los entregables de la pasada audiencia</t>
        </r>
        <r>
          <rPr>
            <sz val="9"/>
            <color rgb="FF000000"/>
            <rFont val="Tahoma"/>
            <family val="2"/>
          </rPr>
          <t xml:space="preserve">
</t>
        </r>
      </text>
    </comment>
    <comment ref="T230" authorId="2" shapeId="0" xr:uid="{450BE3B6-F37C-4545-B7A5-5EEEE94091F0}">
      <text>
        <t>[Comentario encadenado]
Su versión de Excel le permite leer este comentario encadenado; sin embargo, las ediciones que se apliquen se quitarán si el archivo se abre en una versión más reciente de Excel. Más información: https://go.microsoft.com/fwlink/?linkid=870924
Comentario:
    5 dh de revisión, ajustes y aprobación</t>
      </text>
    </comment>
    <comment ref="F261" authorId="3" shapeId="0" xr:uid="{9FBD8CCE-501F-4496-B504-CB08EDBE86C0}">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4.2.1. Levantamiento de los flujos de información 
Los flujos de información describen cómo la información se va moviendo a través de los procesos, sistemas de información o fuentes de almacenamiento </t>
      </text>
    </comment>
    <comment ref="N261" authorId="4" shapeId="0" xr:uid="{F2109E3A-A2AB-414B-8693-582C4975F042}">
      <text>
        <t>[Comentario encadenado]
Su versión de Excel le permite leer este comentario encadenado; sin embargo, las ediciones que se apliquen se quitarán si el archivo se abre en una versión más reciente de Excel. Más información: https://go.microsoft.com/fwlink/?linkid=870924
Comentario:
    Actividades entre dos personas y en espera lograr 3 para atender Gob Datos</t>
      </text>
    </comment>
    <comment ref="F262" authorId="5" shapeId="0" xr:uid="{CBCA1E0D-D54F-44E8-A3BE-60A9B1E5E639}">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4.2.1. Levantamiento de los flujos de información 
Los flujos de información describen cómo la información se va moviendo a través de los procesos, sistemas de información o fuentes de almacenamiento </t>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tc={8287B2ED-4D33-4121-9E94-D735DF86F374}</author>
    <author>tc={41C9617D-06A3-475E-B48C-ED0E5DD8AF82}</author>
    <author>tc={93FE8873-4ECA-4B09-BF49-1EE041738C17}</author>
    <author>Fernando Jose Velasquez Avila</author>
    <author>tc={10C91558-1155-4513-BDF1-DA9302ECF55F}</author>
    <author>tc={1F5E53F1-D5FB-4817-A90B-2D89C8C5AFA6}</author>
    <author>tc={07E54441-39F2-4C1B-97A5-B46218D0E72B}</author>
    <author>tc={F9774E54-C6BB-4428-99EA-CEEBBB53EDBB}</author>
  </authors>
  <commentList>
    <comment ref="F66" authorId="0" shapeId="0" xr:uid="{8287B2ED-4D33-4121-9E94-D735DF86F374}">
      <text>
        <t>[Comentario encadenado]
Su versión de Excel le permite leer este comentario encadenado; sin embargo, las ediciones que se apliquen se quitarán si el archivo se abre en una versión más reciente de Excel. Más información: https://go.microsoft.com/fwlink/?linkid=870924
Comentario:
    Esta es una actividad a cargo de la Dirección General pero debe ser articulada con la DAF "proceso de GSCI</t>
      </text>
    </comment>
    <comment ref="F67" authorId="1" shapeId="0" xr:uid="{41C9617D-06A3-475E-B48C-ED0E5DD8AF82}">
      <text>
        <t>[Comentario encadenado]
Su versión de Excel le permite leer este comentario encadenado; sin embargo, las ediciones que se apliquen se quitarán si el archivo se abre en una versión más reciente de Excel. Más información: https://go.microsoft.com/fwlink/?linkid=870924
Comentario:
    Esta es una actividad a cargo de la Dirección General pero debe ser articulada con la DAF "proceso de GSCI</t>
      </text>
    </comment>
    <comment ref="K68" authorId="2" shapeId="0" xr:uid="{93FE8873-4ECA-4B09-BF49-1EE041738C17}">
      <text>
        <t>[Comentario encadenado]
Su versión de Excel le permite leer este comentario encadenado; sin embargo, las ediciones que se apliquen se quitarán si el archivo se abre en una versión más reciente de Excel. Más información: https://go.microsoft.com/fwlink/?linkid=870924
Comentario:
    Se sugiere: Revisar,analizar el material propuesto por la Dirección Administrativa y Financiera del lenguaje incluyentes  para realizar la respectiva  publicación en la página web.</t>
      </text>
    </comment>
    <comment ref="L68" authorId="3" shapeId="0" xr:uid="{432F712C-ED4D-4401-AB7E-0214D926907E}">
      <text>
        <r>
          <rPr>
            <b/>
            <sz val="9"/>
            <color rgb="FF000000"/>
            <rFont val="Tahoma"/>
            <family val="2"/>
          </rPr>
          <t xml:space="preserve">Fernando:
</t>
        </r>
        <r>
          <rPr>
            <b/>
            <sz val="9"/>
            <color rgb="FF000000"/>
            <rFont val="Tahoma"/>
            <family val="2"/>
          </rPr>
          <t>Las reuniones son el medio, no el fin. Por favor replantear para que genere un valor agregado a la estrategia. "diseñar, revisar, publicar los contenidos en lenguas nativas..."</t>
        </r>
      </text>
    </comment>
    <comment ref="V68" authorId="3" shapeId="0" xr:uid="{D670A308-1210-4ABC-8838-1F114D9E0BED}">
      <text>
        <r>
          <rPr>
            <b/>
            <sz val="9"/>
            <color indexed="81"/>
            <rFont val="Tahoma"/>
            <family val="2"/>
          </rPr>
          <t>Fernando:
Se baja a 20% para que el equipo de atención al ciudadano sume el restanto 8=% con sus actividades</t>
        </r>
      </text>
    </comment>
    <comment ref="L103" authorId="3" shapeId="0" xr:uid="{DC59C631-C3E3-4EC3-B6FB-57E421F6031D}">
      <text>
        <r>
          <rPr>
            <b/>
            <sz val="9"/>
            <color rgb="FF000000"/>
            <rFont val="Tahoma"/>
            <family val="2"/>
          </rPr>
          <t xml:space="preserve">Fernando:
</t>
        </r>
        <r>
          <rPr>
            <b/>
            <sz val="9"/>
            <color rgb="FF000000"/>
            <rFont val="Tahoma"/>
            <family val="2"/>
          </rPr>
          <t>Se propone la actividad de la fila siguiente</t>
        </r>
      </text>
    </comment>
    <comment ref="M103" authorId="3" shapeId="0" xr:uid="{91BD29F6-5EB0-4F0D-81FE-EC39487A8FC4}">
      <text>
        <r>
          <rPr>
            <b/>
            <sz val="9"/>
            <color rgb="FF000000"/>
            <rFont val="Tahoma"/>
            <family val="2"/>
          </rPr>
          <t xml:space="preserve">Fernando 
</t>
        </r>
        <r>
          <rPr>
            <b/>
            <sz val="9"/>
            <color rgb="FF000000"/>
            <rFont val="Tahoma"/>
            <family val="2"/>
          </rPr>
          <t>Tomar ayuda los entregables de la pasada audiencia</t>
        </r>
        <r>
          <rPr>
            <sz val="9"/>
            <color rgb="FF000000"/>
            <rFont val="Tahoma"/>
            <family val="2"/>
          </rPr>
          <t xml:space="preserve">
</t>
        </r>
      </text>
    </comment>
    <comment ref="R193" authorId="4" shapeId="0" xr:uid="{10C91558-1155-4513-BDF1-DA9302ECF55F}">
      <text>
        <t>[Comentario encadenado]
Su versión de Excel le permite leer este comentario encadenado; sin embargo, las ediciones que se apliquen se quitarán si el archivo se abre en una versión más reciente de Excel. Más información: https://go.microsoft.com/fwlink/?linkid=870924
Comentario:
    5 dh de revisión, ajustes y aprobación</t>
      </text>
    </comment>
    <comment ref="E222" authorId="5" shapeId="0" xr:uid="{1F5E53F1-D5FB-4817-A90B-2D89C8C5AFA6}">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4.2.1. Levantamiento de los flujos de información 
Los flujos de información describen cómo la información se va moviendo a través de los procesos, sistemas de información o fuentes de almacenamiento </t>
      </text>
    </comment>
    <comment ref="L222" authorId="6" shapeId="0" xr:uid="{07E54441-39F2-4C1B-97A5-B46218D0E72B}">
      <text>
        <t>[Comentario encadenado]
Su versión de Excel le permite leer este comentario encadenado; sin embargo, las ediciones que se apliquen se quitarán si el archivo se abre en una versión más reciente de Excel. Más información: https://go.microsoft.com/fwlink/?linkid=870924
Comentario:
    Actividades entre dos personas y en espera lograr 3 para atender Gob Datos</t>
      </text>
    </comment>
    <comment ref="E223" authorId="7" shapeId="0" xr:uid="{F9774E54-C6BB-4428-99EA-CEEBBB53EDBB}">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4.2.1. Levantamiento de los flujos de información 
Los flujos de información describen cómo la información se va moviendo a través de los procesos, sistemas de información o fuentes de almacenamiento </t>
      </text>
    </comment>
  </commentList>
</comments>
</file>

<file path=xl/sharedStrings.xml><?xml version="1.0" encoding="utf-8"?>
<sst xmlns="http://schemas.openxmlformats.org/spreadsheetml/2006/main" count="49935" uniqueCount="2203">
  <si>
    <t>Dirección Administrativa y Financiera</t>
  </si>
  <si>
    <t>1. Asistir al Director General de la ADRES en la determinación de las políticas, objetivos y estrategias relacionadas con la administración de la Entidad</t>
  </si>
  <si>
    <t>2. Dirigir la ejecución de los programas y actividades relacionadas con los asuntos, financieros, contables, gestión del talento humano, contratación pública, servicios administrativos, gestión documental, correspondencia y notificaciones de la Entidad,</t>
  </si>
  <si>
    <t>3. Implementar la política de empleo público e impartir los lineamientos para la adecuada administración del talento humano de la ADRES.</t>
  </si>
  <si>
    <t>4. Dirigir, programar, coordinar y ejecutar las actividades de administración de personal, seguridad industrial y relaciones laborales del personal y realizar los programas de selección, inducción, capacitación y hacer seguimiento al desempeño laboral de tos servidores de acuerdo con las políticas de la Entidad y fas normas legales vigentes establecidas sobre la materia.</t>
  </si>
  <si>
    <t>5. Dirigir y coordinar los estudios técnicos requeridos para modificar la estructura interna y la planta de personal de la ADRES</t>
  </si>
  <si>
    <t>6. Mantener actualizado el manual de funciones, requisitos y competencias de la ADRES</t>
  </si>
  <si>
    <t>7. Preparar y presentar en coordinación con la Dirección de Gestión de los Recursos Financieros de Salud y la Oficina Asesora de Planeación y Control de Riesgos, el Anteproyecto Anual de Presupuesto de los recursos propios para el funcionamiento de la entidad, de acuerdo con las directrices que imparta el Ministerio de Hacienda y Crédito Público, el Departamento Nacional de Planeación y el Director General de la ADRES</t>
  </si>
  <si>
    <t>8. Elaborar y presentar el Programa Anual de Caja (PAC) de los recursos propios del funcionamiento de la entidad, de acuerdo con las normas legales vigentes y las políticas establecidas por el Ministerio de Hacienda y Crédito Público y solicitar el PAC mensual.</t>
  </si>
  <si>
    <t>9. Distribuir el presupuesto de funcionamiento; coordinar y controlar la elaboración y trámite de las solicitudes de adición, modificación y traslados presupuestales; controlar la ejecución del presupuesto, y efectuar los trámites presupuestales requeridos para la ejecución de los recursos de funcionamiento de la Entidad, de conformidad con la normativa vigente.</t>
  </si>
  <si>
    <t>10. Llevar la contabilidad general de acuerdo con normas legales; elaborar los estados financieros de los recursos propios del funcionamiento de la Entidad; y elaborar la rendición de la cuenta anual con destino a las entidades competentes, de acuerdo con los lineamientos impartidos por dichas entidades,</t>
  </si>
  <si>
    <t>11. Administrar y controlar el manejo de las cuentas bancarias y caja menor que se creen en la Entidad para el manejo de los recursos de funcionamiento.</t>
  </si>
  <si>
    <t>12. Responder por la presentación oportuna de las declaraciones sobre información tributaria que solicite la Dirección de impuestos y Aduanas Nacionales  DIAN sobre los recursos propios de funcionamiento de la Entidad*</t>
  </si>
  <si>
    <t>13. Elaborar los informes de ejecución presupuestal, financiera y contable requeridos por la ADRES, por la Contaduría General la Nación, por el Ministerio de Salud y Protección Social, por el Ministerio de Hacienda y Crédito Público y por los organismos de control</t>
  </si>
  <si>
    <t>14. Diseñar, proponer y desarrollar las estrategias, políticas y procedimientos que permitan la unidad de criterios para el suministro de la información y atención a los ciudadanos, así como la ejecución y control de los planes, programas, proyectos, procesos servicios y actividades en materia de atención al usuario y servicio al ciudadano.</t>
  </si>
  <si>
    <t>15. Realizar seguimiento, ejercer control y llevar registro de las peticiones, quejas, denuncias, reclamos y sugerencias que le formulen a la entidad, realizándolos requerimientos que sean necesarios para garantizar el cumplimiento que regulan la materia y el respeto de los derechos que sobre el particular le asisten a los ciudadanos.</t>
  </si>
  <si>
    <t>16. Ejecutar y supervisar los procedimientos de adquisición, almacenamiento, custodia, mantenimiento y distribución de los bienes y servicios necesarios para el buen funcionamiento de la Entidad.</t>
  </si>
  <si>
    <t>17. Dirigir, elaborar y realizar el seguimiento a la ejecución de los planes de contratación y de adquisición de bienes y servicios, así como elaborar los contratos y su correspondiente liquidación de manera articulada con los instrumentos de planeación y presupuesto.</t>
  </si>
  <si>
    <t>18. Desarrollar y administrar los servicios y operaciones administrativas de servicios generales, almacén e inventarios de la Entidad</t>
  </si>
  <si>
    <t>19. Garantizar el aseguramiento y protección los bienes patrimoniales de la Entidad,</t>
  </si>
  <si>
    <t>20. Hacer seguimiento a la ejecución del Plan Anual de Adquisiciones, informando sus resultados para el ajuste o toma de acciones requeridas.</t>
  </si>
  <si>
    <t>21. Coordinar la prestación de los servicios de apoyo logístico a las diferentes dependencias de la Entidad.</t>
  </si>
  <si>
    <t>22. Realizar el inventario de bienes inmuebles, muebles y vehículos, y mantenerlo actualizado.</t>
  </si>
  <si>
    <t>23. Definir y ejecutar el programa de gestión documental, archivo y correspondencia de acuerdo con la normatividad vigente en la materia.</t>
  </si>
  <si>
    <t>24. Coordinar la función disciplinaria y aplicar el procedimiento con sujeción a lo establecido en la Ley 734 de 2002 0 las normas que la modifiquen o sustituyan.</t>
  </si>
  <si>
    <t>25. Apoyar el desarrollo y sostenimiento del Sistema Integrado de Gestión Institucional.</t>
  </si>
  <si>
    <t>26. Las demás que se le asignen y que correspondan a la naturaleza de la dependencia.</t>
  </si>
  <si>
    <t>Dirección de Gestión de los Recursos Financieros de Salud</t>
  </si>
  <si>
    <t>1. Asistir al Director General en la determinación de las políticas, objetivos y estrategias relacionadas con la administración de los recursos financieros del SGSSS conforme a lo previsto en los artículos 66 y 67 de la Ley 1753 de 2015 y las normas que la modifiquen, adicionen o sustituyan.</t>
  </si>
  <si>
    <t>2. Planear, ejecutar y controlar las políticas, planes, programas y demás acciones relacionadas con la gestión y las operaciones presupuestales, contables y de tesorería de los recursos financieros del SGSSS, conforme a lo previsto en los artículos 66 y 67 de la Ley 1753 de 2015 y las normas que la modifiquen, adicionen o sustituyan.</t>
  </si>
  <si>
    <t>3. Elaborar y consolidar, bajo las directrices del Ministerio de Salud y Protección Social y en coordinación con las demás dependencias de la Entidad, el anteproyecto y proyecto anual de presupuesto de la Administradora de los Recursos del Sistema General de Seguridad Social en Salud  ADRES en lo relacionado con los recursos en administración, así como la programación presupuestal de los mismos para aprobación de la Junta Directiva.</t>
  </si>
  <si>
    <t>4. Elaborar y ejecutar, en coordinación con las demás dependencias de la Entidad, el Programa Anual Mensualizado de Caja PAC, de los recursos en administración.</t>
  </si>
  <si>
    <t>5. Registrar y hacer seguimiento a la ejecución del presupuesto de ingresos y gastos de los recursos en administración.</t>
  </si>
  <si>
    <t>6. Preparar la sustentación de las modificaciones presupuestales de los recursos en administración*</t>
  </si>
  <si>
    <t>7. Proponer e implementar las directrices, instrucciones, conceptos y manuales técnicos para efectuar el recaudo, pago y giro de los recursos previstos en los artículos 66 y 67 de la Ley 1753 de 2015 y las normas que la modifiquen, adicionen o sustituyan.</t>
  </si>
  <si>
    <t>8. Efectuar el recaudo y el control de las fuentes de los recursos previstos en los artículos 66 y 67 de la Ley 1753 de 2015 y las normas que la modifiquen adicionen o sustituyan, de acuerdo con las directrices, instrucciones, conceptos y mecanismos establecidos para tal fin.</t>
  </si>
  <si>
    <t>9 Administrar, directamente o a través de fiducia pública o cualquier otro mecanismo financiero de administración de recursos, el portafolio de inversiones con criterios de seguridad, liquidez y rentabilidad, de acuerdo con las políticas definidas para el efecto.</t>
  </si>
  <si>
    <t>10. Efectuar el pago y giro de los recursos en administración, resultado del proceso de liquidación y garantías y del proceso de prestaciones excepcionales, a cargo de las dependencias de la Entidad.</t>
  </si>
  <si>
    <t>11. Ejecutar las operaciones financieras relacionadas con los recursos del FONSAET de acuerdo con lo establecido en la Ley 1438 de 2011, Ley 1608 de 2013 y el Decreto 2651 de 2014 y demás normas que las modifiquen, adicionen o sustituyan y los lineamientos del Ministerio de Salud y Protección Social.</t>
  </si>
  <si>
    <t>12. Hacer seguimiento a los registros y a los valores identificados, aclarados y reintegrados por la Entidad, en el marco del artículo 3 del Decreto Ley 1281 de 2002</t>
  </si>
  <si>
    <t>13 Adoptar e implementar los mecanismos de control para el recaudo, pago y giro de los recursos en administración, con el fin de evitar fraudes y pagos indebidos.</t>
  </si>
  <si>
    <t>14. Llevar la contabilidad y presentar los estados financieros de acuerdo con el Régimen de Contabilidad Pública, efectuar el análisis y presentar los informes establecidos o requeridos, identificando las operaciones propias de los recursos eh administración y los de propiedad de las Entidades Territoriales.</t>
  </si>
  <si>
    <t>15. Realizar en coordinación con las demás dependencias, la conciliación mensual de la información financiera de los recursos en administración.</t>
  </si>
  <si>
    <t>16. Disponer y suministrar la información sobre las operaciones realizadas por la dependencia en los procesos a su cargo* en las condiciones y características establecidas o requeridas por el Ministerio de Salud y Protección Social y los demás organismos de seguimiento y control.</t>
  </si>
  <si>
    <t>17. Preparar los requerimientos funcionales para la actualización y/o ajustes a los sistemas de información que soportan los procesos a cargo de la dependencia.</t>
  </si>
  <si>
    <t>18. Presentar la rendición de la cuenta anual de los recursos en administración.</t>
  </si>
  <si>
    <t>19. Responder por la presentación oportuna de las declaraciones sobre información tributaria que solicite la Dirección de Impuestos y Aduanas Nacionales  DIAN, sobre los recursos en administración.</t>
  </si>
  <si>
    <t>20. Atender las peticiones y consultas relacionadas con asuntos de su competencia.</t>
  </si>
  <si>
    <t>21. Apoyar el desarrollo y sostenimiento del Sistema Integrado de Gestión Institucional.</t>
  </si>
  <si>
    <t>22. Las demás que se le asignen y que correspondan a la naturaleza de la dependencia.</t>
  </si>
  <si>
    <t>Dirección de Gestión de Tecnologías de Información y Comunicaciones</t>
  </si>
  <si>
    <t>1. Impartir los lineamientos en materia tecnológica para definir políticas, estrategias y prácticas que soporten la gestión de la entidad.</t>
  </si>
  <si>
    <t>2. Garantizar la aplicación de los estándares, buenas prácticas y principios para el suministro de la información a cargo de la entidad.</t>
  </si>
  <si>
    <t>3. Preparar el plan institucional estratégico de la entidad en materia de tecnología de la información y comunicaciones.</t>
  </si>
  <si>
    <t>4. Aplicar los lineamientos y procesos de arquitectura tecnológica del Ministerio de las tecnologías de la Información y las Telecomunicaciones en materia de software, hardware, redes y telecomunicaciones, acorde con los parámetros gubernamentales para su adquisición, operación, soporte especializado y mantenimiento.</t>
  </si>
  <si>
    <t>5. Gestionar y definir la metodología que la Entidad debe adoptar para la implementación de las mejores prácticas recomendadas por la Biblioteca de Infraestructura de Tecnologías de Información, para el desarrollo de la gestión y construcción de sistemas de información en la Entidad</t>
  </si>
  <si>
    <t>6. Gestionar los requerimientos de sistemas de información que presenten las diferentes dependencias de la Entidad, de acuerdo a la metodología establecida desde el planteamiento funcional de requerimientos hasta la definición de estándares de datos y buenas prácticas de desarrollo de software.</t>
  </si>
  <si>
    <t>7. Gestionar la operación, disponibilidad, continuidad y prestación de los servicios requeridos para soportar la plataforma tecnológica y de apoyo de la infraestructura de información y comunicaciones en los procesos de la Entidad*</t>
  </si>
  <si>
    <t>8. Gestionar y administrar la ejecución de los procesos operativos de los diferentes componentes del Sistema de Información de la Entidad y generar estadísticas e informes derivados del análisis de los sistemas de información y su desempeño y operación.</t>
  </si>
  <si>
    <t>9. Asesorar en la definición de los estándares de datos de los sistemas de información y de seguridad informática de competencia de la Entidad</t>
  </si>
  <si>
    <t>10. Impartir lineamientos tecnológicos para e! cumplimiento de estándares de seguridad, privacidad, calidad y oportunidad de la información de la Entidad y la interoperabilidad de los sistemas que la soportan, así como el intercambio permanente de información.</t>
  </si>
  <si>
    <t>11. Apoyar al Ministerio de Salud y Protección Social en la definición del mapa de información sectorial e institucional que permita contar de manera actualizada y completa con los procesos de producción de información del Sector y del Ministerio, en coordinación con las dependencias de la Entidad,</t>
  </si>
  <si>
    <t>12. Promover aplicaciones, servicios y trámites en línea para el uso de los servidores públicos, ciudadanos y otras entidades, como herramientas para una mejor gestión.</t>
  </si>
  <si>
    <t>13. Proponer e implementar las políticas de seguridad informática y de la plataforma tecnológica de la Entidad, definiendo los planes de contingencia y supervisando su adecuada y efectiva aplicación,</t>
  </si>
  <si>
    <t>14. Diseñar estrategias, instrumentos y herramientas con aplicación de tecnologías de la información y las comunicaciones para brindar de manera constante y permanente un buen servicio al ciudadano y a las entidades del Sector.</t>
  </si>
  <si>
    <t>15. Gestionar y administrar los procesos de adquisición y actualización del licenciamiento, requerido para el desarrollo de las actividades de la Entidad.</t>
  </si>
  <si>
    <t>16. Gestionar la operación, disponibilidad, continuidad y prestación de los servicios requeridos para soportar la plataforma tecnológica y de apoyo de la infraestructura de información y comunicaciones en los procesos de 'a Entidad.</t>
  </si>
  <si>
    <t>17. Supervisar y realizar el seguimiento a los contratos de desarrollo de software, aplicación de metodologías y buenas prácticas, así como la ejecución de mantenimientos y controles de cambio al Sistema de Información.</t>
  </si>
  <si>
    <t>18. Participar en el seguimiento y evaluación de las políticas, programas e instrumentos relacionados con la información de la entidad.</t>
  </si>
  <si>
    <t>19. Dirigir y orientar el desarrollo de los contenidos y ambientes virtuales requeridos para et cumplimiento de las funciones y objetivos de la entidad.</t>
  </si>
  <si>
    <t>20. Apoyar el desarrollo y sostenimiento del Sistema Integrado de Gestión Institucional.</t>
  </si>
  <si>
    <t>21. Las demás que se le asignen y que correspondan a la naturaleza de la dependencia.</t>
  </si>
  <si>
    <t>Dirección de Liquidaciones y Garantías</t>
  </si>
  <si>
    <t>1. Dirigir el proceso de compensación mediante el cual se reconoce la Unidad de Pago por Capitación-UPC, y el per-cápita de Promoción y Prevención de la Salud a las EPS del Régimen Contributivo.</t>
  </si>
  <si>
    <t>2. Dirigir el proceso de liquidación y reconocimiento de las prestaciones económicas a los afiliados al régimen contributivo y a los regímenes especiales y exceptuados con ingresos adicionales.</t>
  </si>
  <si>
    <t>3. Dirigir el proceso de liquidación y reconocimiento de la Unidad de Pago por Capitación-UPC del Régimen Subsidiado.</t>
  </si>
  <si>
    <t>4. Adoptar las metodologías e impartir los lineamientos para adelantar las auditorías a los procesos de compensación, liquidación y reconocimiento de las prestaciones económicas y de liquidación y reconocimiento de la Unidad de Pago por Capitación-UPC del Régimen Subsidiado.</t>
  </si>
  <si>
    <t>5. Impartir las directrices para la ejecución de las acciones, operaciones y mecanismos dirigidos al desarrollo de los mecanismos previstos en el artículo 41 del Decreto Ley 4107 de 2011, de acuerdo con lo establecido en la normativa vigente.</t>
  </si>
  <si>
    <t>6. Proponer e implementar las directrices, instrucciones, conceptos y manuales técnicos para efectuar los procesos a cargo de la Dirección de Liquidación y de Garantías y de las Subdirecciones de esta dependencia.</t>
  </si>
  <si>
    <t>7. Disponer y suministrar la información sobre las operaciones realizadas por la dependencia en los procesos a su cargo, en las condiciones y características establecidas o requeridas por el Ministerio de Salud y Protección Social y los demás organismos de seguimiento y control.</t>
  </si>
  <si>
    <t>8. Presentar los requerimientos funcionales para la actualización o ajustes a los sistemas de información que soportan los procesos a cargo de la dependencia.</t>
  </si>
  <si>
    <t>9. Atender las peticiones y consultas relacionadas con asuntos de su competencia.</t>
  </si>
  <si>
    <t>10. Apoyar el desarrollo y sostenimiento del Sistema Integrado de Gestión Institucional.</t>
  </si>
  <si>
    <t>11. Las demás que se le asignen y que correspondan a la naturaleza de la dependencia.</t>
  </si>
  <si>
    <t>Dirección de Otras Prestaciones</t>
  </si>
  <si>
    <t>1. Planear, hacer seguimiento, controlar y verificar el proceso de liquidación y reconocimiento y pago de otras prestaciones por concepto de los servicios de salud determinados por el Ministerio de Salud y Protección Social, de las víctimas de eventos catastróficos, terroristas y de accidentes de tránsito que venía pagando el FOSYGA y las indemnizaciones y auxilios a las víctimas de eventos catastróficos y, terroristas.</t>
  </si>
  <si>
    <t>2. Proponer e implementar las directrices, instrucciones, conceptos y manuales técnicos para adelantar el proceso de liquidación, reconocimiento y pago de otras prestaciones por concepto de los servicios de salud determinados por el Ministerio de Salud y Protección Social} de las víctimas de eventos catastróficos, terroristas y de accidentes de tránsito que venía pagando el FOSYGA y las indemnizaciones y auxilios a las víctimas de eventos catastróficos y terroristas.</t>
  </si>
  <si>
    <t>3. Certificar la viabilidad del reconocimiento de otras prestaciones por concepto de los servicios de salud determinados por el Ministerio de Salud y Protección Social, de las víctimas de eventos catastróficos, terroristas y de accidentes de tránsito que venía pagando el FOSYGA y las indemnizaciones y auxilios a las víctimas de eventos catastróficos, terroristas.</t>
  </si>
  <si>
    <t>4. Consolidar la información de los anexos técnicos remitidos por tas entidades beneficiarias del reconocimiento y pago de otras prestaciones, relacionadas con los valores a girar a proveedores e instituciones prestadoras de servicios de salud y reportar lo pertinente a la Dirección de Gestión de los Recursos Financieros de Salud.</t>
  </si>
  <si>
    <t>5. Hacer seguimiento y analizar el comportamiento de los ingresos y gastos, y en general, de los recursos involucrados en los procesos y contratos que se adelanten en desarrollo del proceso de reconocimiento y pago de otras prestaciones por concepto de los servicios de salud determinados por el Ministerio de Salud y Protección Social, de las víctimas de eventos catastróficos, terroristas y de accidentes de tránsito que venía pagando el FOSYGA y las indemnizaciones y auxilios a las víctimas de eventos catastróficos, terroristas.</t>
  </si>
  <si>
    <t>6. Prestar a la Oficina Asesora Jurídica el apoyo técnico requerido para adelantar la defensa de los intereses del Estado en los procesos judiciales y demás reclamaciones que se adelanten en el marco de las competencias de la dependencia.</t>
  </si>
  <si>
    <t>7. Adoptar las metodologías e impartir los lineamientos para adelantar las auditorías al proceso de liquidación, reconocimiento y pago de otras prestaciones por concepto de los servicios de salud determinados por el Ministerio de Salud y Protección Social, de las víctimas de eventos catastróficos, terroristas y de accidentes de tránsito que venía pagando el FOSYGA y, las indemnizaciones y auxilios a las víctimas de eventos catastróficos y terroristas.</t>
  </si>
  <si>
    <t>8. Adelantar la supervisión de los contratos suscritos para adelantar la auditoría integral de otras prestaciones por concepto de los servicios de salud determinados por el Ministerio de Salud y Protección Social, de las víctimas de eventos catastróficos, terroristas y de accidentes de tránsito que venía pagando el FOSYGA y las indemnizaciones y auxilios a las víctimas de eventos catastróficos y terroristas.</t>
  </si>
  <si>
    <t>9. Realizar, en coordinación con la Dirección de Gestión de los Recursos Financieros de Salud, el análisis y la conciliación de la información sobre las operaciones a cargo de la dependencia.</t>
  </si>
  <si>
    <t>10. Presentar los requerimientos funcionales para la actualización o ajustes a los sistemas de información que soportan los procesos a cargo de la dependencia.</t>
  </si>
  <si>
    <t>11. Disponer y suministrar la información sobre las operaciones realizadas por la dependencia en los procesos a su cargo, en las condiciones y características establecidas o requeridas por el Ministerio de Salud y Protección Social y los demás organismos de seguimiento y control.</t>
  </si>
  <si>
    <t>12. Atender las peticiones y consultas relacionadas con asuntos de su competencia.</t>
  </si>
  <si>
    <t>13. Apoyar el desarrollo y sostenimiento del Sistema Integrado de Gestión Institucional.</t>
  </si>
  <si>
    <t>14. Las demás que se le asignen y que correspondan a la naturaleza de la dependencia.</t>
  </si>
  <si>
    <t>Oficina Asesora de Planeación y Control de Riesgos</t>
  </si>
  <si>
    <t>1 Dirigir, administrar y promover el desarrollo, implementación y sostenibilidad del Sistema Integrado de Planeación y Gestión de la Administradora de los Recursos del Sistema General de Seguridad Social en Salud  ADRES.</t>
  </si>
  <si>
    <t>2. Asesorar al Director General y a las demás dependencias en la identificación, lineamientos, formulación, tratamiento y construcción del mapa de riesgos de operación de la Entidad, el cual debe incluir los riesgos de procesos, tecnológicos, legales y de corrupción.</t>
  </si>
  <si>
    <t>3. Diseñar la metodología para la construcción del mapa de riesgos de operación, partiendo de la identificación de los riesgos de procesos, tecnológicos, legales y de corrupción que puedan generarse en fas diferentes acciones que realiza la Entidad y efectuar su consolidación.</t>
  </si>
  <si>
    <t>4. Diseñar y aplicar las herramientas que permitan valorar y controlar el riesgo de operación.</t>
  </si>
  <si>
    <t>5. Asesorar a las dependencias de la Entidad en la identificación y prevención de los riesgos que puedan afectar el logro de sus objetivos,</t>
  </si>
  <si>
    <t>6. Asesorar al Director General de la ADRES y a las demás dependencias en la formulación, ejecución, seguimiento y evaluación de las políticas, planes, programas y proyectos orientados al cumplimiento de los objetivos institucionales de la Entidad</t>
  </si>
  <si>
    <t>7. Definir directrices, metodologías, instrumentos y cronogramas para la formulación, ejecución, seguimiento y evaluación de los planes, programas y proyectos de la ADRES.</t>
  </si>
  <si>
    <t>8. Elaborar, en coordinación con las dependencias de la Entidad, el Plan de Desarrollo Institucional, con sujeción al Plan Nacional de Desarrollo, los planes estratégicos y de acción, el Plan Operativo Anual y Plurianual de Inversiones, los Planes de Desarrollo Administrativo Sectorial y someterlos a aprobación del Director General de la ADRES.</t>
  </si>
  <si>
    <t>9. Hacer el seguimiento a la ejecución de la política y al cumplimiento de las metas de los planes, programas y proyectos de la Administradora de los Recursos del Sistema General de Seguridad Social en Salud  ADRES.</t>
  </si>
  <si>
    <t>10. Preparar, consolidar y presentar, en coordinación con la Dirección Administrativa y Financiera y la Dirección de Gestión de los Recursos Financieros de Salud, el anteproyecto de presupuesto, así como la programación presupuestal plurianual de la Entidad, de acuerdo con las directrices que imparta el Ministerio de Hacienda y Crédito Público, el Departamento Nacional de Planeación y el Director General de la ADRES</t>
  </si>
  <si>
    <t>11. Establecer, conjuntamente con las dependencias de la ADRES, los indicadores para garantizar el control de gestión a los planes y actividades de la Entidad.</t>
  </si>
  <si>
    <t>12. Realizar, en coordinación con la Dirección Administrativa y Financiera, el seguimiento a la ejecución presupuestal de la Entidad, gestionar las modificaciones presupuestales a los proyectos de inversión y adelantar el trámite ante el Ministerio de Hacienda y Crédito Público y el Departamento Nacional de Planeación, de conformidad con el estatuto orgánico del Presupuesto y las normas que lo reglamenten.</t>
  </si>
  <si>
    <t>13. Hacer el seguimiento y evaluación a la gestión institucional, consolidar el informe de resultados y preparar los informes para ser presentados ante las instancias competentes.</t>
  </si>
  <si>
    <t>14. Estructurar, conjuntamente con las demás dependencias de la ADRES, los informes de gestión y rendición de cuentas a la ciudadanía y someterlos a aprobación del Director General.</t>
  </si>
  <si>
    <t>15. Definir criterios para la realización de estudios organizacionales y planes de mejoramiento continuo.</t>
  </si>
  <si>
    <t>16. Orientar a las dependencias en la implementación del Sistema de Gestión de Calidad.</t>
  </si>
  <si>
    <t>17. Apoyar el desarrollo y sostenimiento del Sistema Integrado de Gestión Institucional.</t>
  </si>
  <si>
    <t>18. Diseñar, coordinar y administrar la gestión del riesgo en las diferentes dependencias o procesos de la Entidad con la periodicidad y la oportunidad requeridas.</t>
  </si>
  <si>
    <t>19. Las demás que se le asignen y que correspondan a la naturaleza de la dependencia.</t>
  </si>
  <si>
    <t>Oficina Asesora Jurídica</t>
  </si>
  <si>
    <t>1. Asesorar al despacho del Director General de la ADRES y a las demás dependencias de la Entidad en los asuntos jurídicos de competencia de la misma.</t>
  </si>
  <si>
    <t>2. Representar judicial y extrajudicialmente a la ADRES en los procesos judiciales y procedimientos administrativos en los cuales sea parte o tercero interesado, previo otorgamiento de poder o delegación del Director General la ADRES.</t>
  </si>
  <si>
    <t>3. Ejercer vigilancia sobre la actuación de los abogados externos que excepcionalmente contrate la ADRES para defender sus intereses.</t>
  </si>
  <si>
    <t>4. Ejercer la facultad del cobro coactivo de conformidad con la normativa vigente sobre la materia,</t>
  </si>
  <si>
    <t>5. Coordinar y tramitar los recursos, revocatorias directas y en general las actuaciones jurídicas relacionadas con las funciones de la Entidad, que no correspondan a otras dependencias.</t>
  </si>
  <si>
    <t>6. Dirigir la interpretación y definir los criterios de aplicación de las normas relacionadas con la misión y fa gestión institucional.</t>
  </si>
  <si>
    <t>7. Estudiar, conceptuar y/o elaborar los proyectos de actos administrativos necesarios para la gestión de la Entidad, coordinar la notificación de los mismos, en los casos en que se requiera, y llevar el registro, numeración y archivo de toda la producción normativa de la Entidad.</t>
  </si>
  <si>
    <t>8. Atender y resolver las consultas y peticiones de carácter jurídico elevadas a ADRES y por las diferentes dependencias de la Entidad.</t>
  </si>
  <si>
    <t>9. Atender y resolver las acciones de tutela, de grupo, cumplimiento y populares y demás acciones constitucionales en las que se haga parte o tenga interés la ADRES.</t>
  </si>
  <si>
    <t>10. Recopilar y mantener actualizada la información de las normas constitucionales, legales y reglamentarias y la jurisprudencia relacionada con las competencias, misión institucional, objetivos y funciones de la ADRES.</t>
  </si>
  <si>
    <t>11. Establecer estrategias de prevención de daño antijurídico y participar en la definición de los mapas de riesgo jurídicos de la Entidad.</t>
  </si>
  <si>
    <t>12. Apoyar el desarrollo y sostenimiento del Sistema Integrado de Gestión Institucional.</t>
  </si>
  <si>
    <t>13. Las demás que se le asignen y que correspondan a la naturaleza de la dependencia.</t>
  </si>
  <si>
    <t>Oficina de Control Interno</t>
  </si>
  <si>
    <t>1. Planear, dirigir y organizar la verificación y evaluación del Sistema de Control Interno de la Administradora de los Recursos del Sistema General de Seguridad Social en Salud ADRES.</t>
  </si>
  <si>
    <t>2. Verificar que el Sistema de Control Interno esté formalmente establecido dentro de la ADRES y que su ejercicio sea intrínseco al desarrollo de las funciones de todos los cargos, y en particular de aquellos que tengan responsabilidad de mando.</t>
  </si>
  <si>
    <t>3. Verificar que los controles definidos para los procesos y actividades que desarrolla la ADRES se cumplan por parte de los responsables de su ejecución.</t>
  </si>
  <si>
    <t>4. Verificar que los controles asociados con todas y cada una de las actividades de la ADRES estén adecuadamente definidos, sean apropiados y se mejoren permanentemente.</t>
  </si>
  <si>
    <t>5. Velar por el cumplimiento de las leyes, normas, políticas, procedimientos, planes, programas, proyectos y metas de la ADRES y recomendar los ajustes necesarios.</t>
  </si>
  <si>
    <t>6. Servir de apoyo a los directivos en el proceso de toma de decisiones, para obtener resultados esperados en los sistemas de Control Interno de la entidad.</t>
  </si>
  <si>
    <t>7. Verificar los procesos relacionados con el manejo de los recursos, bienes y los sistemas de información de la Administradora de los Recursos del Sistema General de Seguridad Social en Salud  ADRES y recomendar los correctivos que sean necesarios.</t>
  </si>
  <si>
    <t>8. Fomentar una cultura del autocontrol que contribuya al mejoramiento continuo en el cumplimiento de la misión institucional.</t>
  </si>
  <si>
    <t>9. Evaluar y verificar la aplicación de los mecanismos de participación ciudadana que diseñe la ADRES en desarrollo del mandato Constitucional y legal,</t>
  </si>
  <si>
    <t>10. Mantener permanentemente informados a los directivos acerca del estado del control interno dentro de la ADRES, dando cuenta de las debilidades detectadas y de las fallas en su cumplimiento.</t>
  </si>
  <si>
    <t>11. Verificar que se implementen las medidas de mejora a que haya lugar.</t>
  </si>
  <si>
    <t>12. Publicar un informe pormenorizado del estado del control interno de la ADRES en la página web, de acuerdo con la Ley 1474 de 201 1 y en las normas que la modifiquen o adicionen.</t>
  </si>
  <si>
    <t>13. Asesorar y aconsejar a las dependencias de la ADRES en la adopción de acciones de mejoramiento e indicadores que surjan de las recomendaciones de los entes externos de control,</t>
  </si>
  <si>
    <t>14. Vigilar a las dependencias encargadas de recibir, tramitar y resolver las quejas, sugerencias, reclamos y denuncias que los ciudadanos formulen y que se relacionen con el cumplimiento de la misión de la Entidad y rendir al Director General de la ADRES un informe semestral.</t>
  </si>
  <si>
    <t>15. Poner en conocimiento de los organismos competentes, la comisión de hechos presuntamente irregulares de los que conozca en desarrollo de sus funciones.</t>
  </si>
  <si>
    <t>16. Asesorar al Director General de la ADRES en las relaciones institucionales y funcionales con los organismos de control.</t>
  </si>
  <si>
    <t>17. Actuar como interlocutor frente a los organismos de control en desarrollo de las auditorías que los mismos practiquen sobre la Entidad, y en la recepción coordinación, preparación y entrega de cualquier información a cualquier entidad que lo requiera.</t>
  </si>
  <si>
    <t>18. Liderar y asesorar a las dependencias de la Entidad en la identificación y prevención de los riesgos que puedan afectar el logro de sus objetivos.</t>
  </si>
  <si>
    <t>19. Apoyar a la Oficina Asesora de Planeación y Control de Riesgos en la identificación y prevención de los riesgos que puedan afectar el logro de los objetivos de la Entidad.</t>
  </si>
  <si>
    <t>20. Monitorear permanentemente la gestión del riesgo de operación y la efectividad de los controles establecidos, así como realizar la revisión periódica del mapa de riesgos de operación y solicitar a la Oficina Asesora de Planeación y Control de Riesgos realizar los ajustes respectivos.</t>
  </si>
  <si>
    <t>21. Apoyar el desarrollo, sostenimiento y mejoramiento continuo del Sistema Integrado de Gestión Institucional, supervisar su efectividad y la observancia de sus recomendaciones.</t>
  </si>
  <si>
    <t>22. Desarrollar programas de auditoría de conformidad con la naturaleza objeto de evaluación y formular las observaciones y recomendaciones pertinentes.</t>
  </si>
  <si>
    <t>23. Las demás que se le asignen y que correspondan a la naturaleza de la dependencia.</t>
  </si>
  <si>
    <t>PROCESO</t>
  </si>
  <si>
    <t>DIRECCIONAMIENTO ESTRATÉGICO</t>
  </si>
  <si>
    <t xml:space="preserve">Código: </t>
  </si>
  <si>
    <t>DIES-FR07</t>
  </si>
  <si>
    <t xml:space="preserve">Versión:  </t>
  </si>
  <si>
    <t>FORMATO</t>
  </si>
  <si>
    <t>PLAN DE ACCIÓN INTEGRADO ANUAL - PAIA (PROYECTO)</t>
  </si>
  <si>
    <t xml:space="preserve">Fecha de aprobación: </t>
  </si>
  <si>
    <t>Página:</t>
  </si>
  <si>
    <t>1 de 1</t>
  </si>
  <si>
    <t>Perspectiva</t>
  </si>
  <si>
    <t>Objetivo Estratégico</t>
  </si>
  <si>
    <t>Estrategia</t>
  </si>
  <si>
    <t>Producto Estratégico</t>
  </si>
  <si>
    <t>Producto Táctico</t>
  </si>
  <si>
    <t>Responsable del producto (Cargo)</t>
  </si>
  <si>
    <t>Articulado / Bases PND asociados</t>
  </si>
  <si>
    <t>Nombre de la actividad</t>
  </si>
  <si>
    <t xml:space="preserve">Descripción de la actividad </t>
  </si>
  <si>
    <t>Entregable de la actividad</t>
  </si>
  <si>
    <t>Responsable de la actividad</t>
  </si>
  <si>
    <t>Colaboradores</t>
  </si>
  <si>
    <t>Dependencia</t>
  </si>
  <si>
    <t>Fecha Inicial programada</t>
  </si>
  <si>
    <t>Fecha Final programada</t>
  </si>
  <si>
    <t>Dependencia de destino</t>
  </si>
  <si>
    <t>Valor asignado para el desarrollo de la actividad</t>
  </si>
  <si>
    <t>ID PAA</t>
  </si>
  <si>
    <t>Peso de la actividad</t>
  </si>
  <si>
    <t>Políticas MIPG</t>
  </si>
  <si>
    <t>Planes Dto. 612 de 2018</t>
  </si>
  <si>
    <t>Plan Anticorrupción y de Atención al Ciudadano</t>
  </si>
  <si>
    <t>Proceso(s)</t>
  </si>
  <si>
    <t>Para revisar</t>
  </si>
  <si>
    <t>Componente del Plan Anticorrupción</t>
  </si>
  <si>
    <t>Subcomponente</t>
  </si>
  <si>
    <t>Gestión Misional</t>
  </si>
  <si>
    <r>
      <t>GM1.</t>
    </r>
    <r>
      <rPr>
        <sz val="11"/>
        <color theme="4"/>
        <rFont val="Arial"/>
        <family val="2"/>
      </rPr>
      <t xml:space="preserve"> Fortalecer las gestiones de presupuesto</t>
    </r>
    <r>
      <rPr>
        <sz val="11"/>
        <color theme="1"/>
        <rFont val="Arial"/>
        <family val="2"/>
      </rPr>
      <t xml:space="preserve">, </t>
    </r>
    <r>
      <rPr>
        <sz val="11"/>
        <color rgb="FF00B050"/>
        <rFont val="Arial"/>
        <family val="2"/>
      </rPr>
      <t>relaciones interinstitucionales</t>
    </r>
    <r>
      <rPr>
        <sz val="11"/>
        <color theme="1"/>
        <rFont val="Arial"/>
        <family val="2"/>
      </rPr>
      <t xml:space="preserve"> y </t>
    </r>
    <r>
      <rPr>
        <sz val="11"/>
        <color rgb="FF00B0F0"/>
        <rFont val="Arial"/>
        <family val="2"/>
      </rPr>
      <t>pagos</t>
    </r>
    <r>
      <rPr>
        <sz val="11"/>
        <color rgb="FF00B050"/>
        <rFont val="Arial"/>
        <family val="2"/>
      </rPr>
      <t xml:space="preserve"> </t>
    </r>
    <r>
      <rPr>
        <sz val="11"/>
        <color theme="1"/>
        <rFont val="Arial"/>
        <family val="2"/>
      </rPr>
      <t xml:space="preserve">mediante la </t>
    </r>
    <r>
      <rPr>
        <sz val="11"/>
        <color theme="5"/>
        <rFont val="Arial"/>
        <family val="2"/>
      </rPr>
      <t>optimización de la estructura orgánica</t>
    </r>
    <r>
      <rPr>
        <sz val="11"/>
        <color theme="1"/>
        <rFont val="Arial"/>
        <family val="2"/>
      </rPr>
      <t xml:space="preserve">, </t>
    </r>
    <r>
      <rPr>
        <sz val="11"/>
        <color rgb="FF7030A0"/>
        <rFont val="Arial"/>
        <family val="2"/>
      </rPr>
      <t>la gestión de consecución de recursos</t>
    </r>
    <r>
      <rPr>
        <sz val="11"/>
        <color theme="1"/>
        <rFont val="Arial"/>
        <family val="2"/>
      </rPr>
      <t xml:space="preserve">, </t>
    </r>
    <r>
      <rPr>
        <sz val="11"/>
        <color rgb="FFFF0000"/>
        <rFont val="Arial"/>
        <family val="2"/>
      </rPr>
      <t>el desarrollo e implementación de validaciones y/o auditorías aleatorias</t>
    </r>
    <r>
      <rPr>
        <sz val="11"/>
        <color theme="1"/>
        <rFont val="Arial"/>
        <family val="2"/>
      </rPr>
      <t xml:space="preserve">, según corresponda, </t>
    </r>
    <r>
      <rPr>
        <sz val="11"/>
        <color rgb="FFFF00FF"/>
        <rFont val="Arial"/>
        <family val="2"/>
      </rPr>
      <t>el giro oportuno</t>
    </r>
    <r>
      <rPr>
        <sz val="11"/>
        <color theme="1"/>
        <rFont val="Arial"/>
        <family val="2"/>
      </rPr>
      <t xml:space="preserve"> y </t>
    </r>
    <r>
      <rPr>
        <sz val="11"/>
        <color rgb="FF996633"/>
        <rFont val="Arial"/>
        <family val="2"/>
      </rPr>
      <t xml:space="preserve">el seguimiento a los recursos </t>
    </r>
    <r>
      <rPr>
        <sz val="11"/>
        <color theme="1"/>
        <rFont val="Arial"/>
        <family val="2"/>
      </rPr>
      <t>con el fin de contribuir a la sostenibilidad, saneamiento y continuidad del sistema de salud con transparencia, integridad, eficiencia y eficacia.</t>
    </r>
  </si>
  <si>
    <t>Optimizar las Auditorías  de  recursos reconocidos sin justa causa por concepto de UPC ​</t>
  </si>
  <si>
    <t>Auditorías  de  recursos reconocidos sin justa causa por concepto de UPC ​optimizadas</t>
  </si>
  <si>
    <t xml:space="preserve">Aplicativo fase II implementado </t>
  </si>
  <si>
    <t>Director(a) de Liquidaciones y Garantías</t>
  </si>
  <si>
    <t>No aplica</t>
  </si>
  <si>
    <t>Elaborar Plan de implementación del Aplicativo fase II (Recursos del aseguramiento)</t>
  </si>
  <si>
    <t>Elaborar Plan de implementación del Aplicativo fase II (Recursos del aseguramiento) con el detalle de las actividades a desarrollar para la implementación</t>
  </si>
  <si>
    <t>Plan de implementación del Aplicativo fase II (Recursos del aseguramiento)</t>
  </si>
  <si>
    <t>Oscar Eduardo Salinas Garzón</t>
  </si>
  <si>
    <t>Edgar Alexander Guerra Sanabria
Juan Carlos Escobar Baquero</t>
  </si>
  <si>
    <t>Dirección de Liquidaciones y Garantías / Dirección de Gestión de Tecnologías de Información y Comunicaciones</t>
  </si>
  <si>
    <t>N/A</t>
  </si>
  <si>
    <t xml:space="preserve">1. Planeación Institucional 
</t>
  </si>
  <si>
    <t xml:space="preserve">6. Fortalecimiento organizacional y simplificación de procesos 
</t>
  </si>
  <si>
    <t>14. Plan Institucional</t>
  </si>
  <si>
    <t>VERS - Verificaciones al reconocimiento de recursos del Sistema de Salud</t>
  </si>
  <si>
    <t>Actualizar procedimiento VERS-PR01 Reintegro de Recursos Apropiados o Reconocidos Sin Justa Causa (Recursos del aseguramiento)</t>
  </si>
  <si>
    <t>Realizar actualización al procedimiento VERS-PR01 Reintegro de Recursos Apropiados o Reconocidos Sin Justa Causa con ocasión a la optimización del proceso.</t>
  </si>
  <si>
    <t>Procedimiento VERS-PR01 Reintegro de Recursos Apropiados o Reconocidos Sin Justa Causa actualizado (Recursos del aseguramiento)</t>
  </si>
  <si>
    <t>Edgar Alexander Guerra Sanabria</t>
  </si>
  <si>
    <t>Dirección de Liquidaciones y Garantías / Oficina Asesora de Planeación y Control de Riesgos</t>
  </si>
  <si>
    <t>Realizar el desarrollo de la II fase del aplicativo de reintegro de recursos</t>
  </si>
  <si>
    <t>Aplicativo fase II desplegado en pruebas</t>
  </si>
  <si>
    <t>Juan Carlos Escobar Baquero</t>
  </si>
  <si>
    <t>Germán Silva
Camilo Pelaez
Edwin Andres Fernandez Villamil</t>
  </si>
  <si>
    <t>Dirección de Gestión de Tecnologías de la Información y las Comunicaciones</t>
  </si>
  <si>
    <t>Realizar pruebas a la fase II del aplicativo (Recursos del aseguramiento)</t>
  </si>
  <si>
    <t>Documentar las pruebas funcionales realizadas.</t>
  </si>
  <si>
    <t>Documento con evidencia de pruebas funcionales.</t>
  </si>
  <si>
    <t>Aprobar el paso a producción de la fase II del aplicativo (Recursos del aseguramiento)</t>
  </si>
  <si>
    <t>Aprobar e Implementar en producción la fase II del aplicativo para el reintegro de UPC</t>
  </si>
  <si>
    <t xml:space="preserve">Correo de aprobación de paso a producción de la fase II del aplicativo (Recursos del aseguramiento), con la aprobación de los actores involucrados </t>
  </si>
  <si>
    <t>Realizar despliegue en el ambiente productivo de la fase II del aplicativo (Recursos del aseguramiento)</t>
  </si>
  <si>
    <t>Llevar a cabo el despliegue conforme al procedimiento del control y gestión de cambios que tiene implementado la DGTIC para la fase II del aplicativo (Recursos del aseguramiento)</t>
  </si>
  <si>
    <t>Fase II del aplicativo (Recursos del aseguramiento) en ambiente de producción</t>
  </si>
  <si>
    <t>Isaí Ávila</t>
  </si>
  <si>
    <t>Luis Alejandro Garzon Ruiz
Fabio Alberto Rodriguez Rodriguez</t>
  </si>
  <si>
    <t>11. Gobierno Digital</t>
  </si>
  <si>
    <t>11. Seguridad Digital</t>
  </si>
  <si>
    <t>APTI - Arquitectura y Proyectos TIC</t>
  </si>
  <si>
    <t>Coadyuvar la financiación para ejecutar las operaciones de financiamiento autorizadas por la ley para brindar liquidez a los actores de sector salud, de acuerdo con la disponibilidad presupuestal.</t>
  </si>
  <si>
    <t>Operaciones de financiamiento del sistema de salud autorizadas</t>
  </si>
  <si>
    <t>Informe de ejecución de los recursos presupuestados en la vigencia 2024</t>
  </si>
  <si>
    <t>Bases PND: La alineación de necesidades de financiamiento, acorde con el ciclo presupuestal, con la planeación y estimación de las necesidades en salud, en todos los ámbitos del Sistema.</t>
  </si>
  <si>
    <t>Gestionar operaciones de fortalecimiento financiero requeridas</t>
  </si>
  <si>
    <t>Tramitar la solicitudes necesarias para coadyuvar la financiación de las operaciones de financiamiento y realizar el informe dando cuenta de las mismas.</t>
  </si>
  <si>
    <t>Actos administrativos, peticiones, memorandos, oficios  que soporten las operaciones e informe de las actividades realizadas.</t>
  </si>
  <si>
    <t>Cesar Andres Jimenez Valencia</t>
  </si>
  <si>
    <t>Erika Lucia Mora Trujillo
Gedeon Diaz Guarnizo</t>
  </si>
  <si>
    <t>Dirección de liquidaciones y Garantías, Dirección de Gestión de Recursos Financieros de la Salud, Oficina Asesora Jurídica y Dirección General.</t>
  </si>
  <si>
    <t xml:space="preserve">2. Gestión presupuestal y eficiencia del gasto público 
</t>
  </si>
  <si>
    <t xml:space="preserve">4. Integridad 
</t>
  </si>
  <si>
    <t xml:space="preserve">18. Compras y Contratación Pública 
</t>
  </si>
  <si>
    <t>2. Plan Anual de Adquisiciones</t>
  </si>
  <si>
    <t>OFAS - Operaciones de fortalecimiento financiero para actores del Sistema de Salud</t>
  </si>
  <si>
    <t xml:space="preserve">Fortalecer el mecanismo del giro directo  a toda la red de prestadores y proveedores del sistema de salud hasta llegar a ser el pagador único con el fin de contribuir al flujo de recursos de manera oportuna </t>
  </si>
  <si>
    <t>Mecanismo de giro directo fortalecido</t>
  </si>
  <si>
    <t>Herramienta tecnológica para la programación y ejecución  de giro directo (Régimen Contributivo y Subsidiado) - Fase I_A</t>
  </si>
  <si>
    <t>Articulo 150 PND. Giro directo por parte de la ADRES  de los recursos de la UPC </t>
  </si>
  <si>
    <t>Bases PND: El fortalecimiento del sistema de pago, la restitución de recursos, la auditoría y la rendición de cuentas de los recursos de salud, con transparencia e integridad, garantizando el seguimiento en tiempo real, la continuidad y ampliación de la capacidad de giro directo de los recursos a los prestadores de servicios de salud, así como, el fortalecimiento de los sistemas de administración y seguimiento de los recursos por parte de la ADRES.</t>
  </si>
  <si>
    <t>Aprobación del paso a producción</t>
  </si>
  <si>
    <t>Paso a producción de la herramienta tecnológica para la programación y ejecución  de giro directo  en el régimen Contributivo y Subsidiado</t>
  </si>
  <si>
    <t>Acta del paso a producción de la fase I_A del aplicativo con la aprobación de los actores involucrados.</t>
  </si>
  <si>
    <t>Gina Paola Diaz Angulo</t>
  </si>
  <si>
    <t>Carlos Castro
Adriana Morales
Omar Alejandro Gomez Rocha
Juan Carlos Girón Sanabria
Carlos Jaramillo
Juan Carlos Escobar Baquero</t>
  </si>
  <si>
    <t>Dirección de Liquidaciones y Garantías
Dirección de Gestión de Tecnologías de la Información y las Comunicaciones</t>
  </si>
  <si>
    <t>VALR - Validación, liquidación y reconocimiento</t>
  </si>
  <si>
    <t>Realizar despliegue en el ambiente productivo de la herramienta tecnológica</t>
  </si>
  <si>
    <t>Llevar a cabo el despliegue conforme al procedimiento del control y gestión de cambios que tiene implementado la DGTIC de la herramienta tecnológica para la programación y ejecución  de giro directo (Régimen Contributivo y Subsidiado) - Fase I_A</t>
  </si>
  <si>
    <t>Herramienta tecnológica para la programación y ejecución  de giro directo (Régimen Contributivo y Subsidiado) - Fase I_A en ambiente de producción</t>
  </si>
  <si>
    <t>Actualización de procedimientos asociados a la programación y ejecución de giro directo de los regímenes subsidiado y contributivo</t>
  </si>
  <si>
    <t>Actualización y/o creación de procedimientos asociados a la programación y ejecución de giro directo de los regímenes subsidiado y contributivo</t>
  </si>
  <si>
    <t xml:space="preserve">Procedimientos creados y/o actualizados </t>
  </si>
  <si>
    <t>Carlos Castro
Adriana Morales
Omar Alejandro Gomez Rocha
Juan Carlos Girón Sanabria</t>
  </si>
  <si>
    <t xml:space="preserve">Seguimiento a la información de giro directo (Régimen Contributivo y Subsidiado) - Fase I_B  </t>
  </si>
  <si>
    <t>Paso a producción del seguimiento a la información de giro directo para el régimen Contributivo y Subsidiado</t>
  </si>
  <si>
    <t>Acta del paso a producción de la fase I_B del aplicativo con la aprobación de los actores involucrados.</t>
  </si>
  <si>
    <t>Juan Carlos Girón Sanabria</t>
  </si>
  <si>
    <t>Carlos Castro
Adriana Morales
Omar Alejandro Gomez Rocha
Carlos Jaramillo
Juan Carlos Escobar Baquero
Gina Paola Diaz Angulo</t>
  </si>
  <si>
    <t xml:space="preserve">Llevar a cabo el despliegue conforme al procedimiento del control y gestión de cambios que tiene implementado la DGTIC para la herramienta tecnológica de seguimiento a la información de giro directo (Régimen Contributivo y Subsidiado) - Fase I_B  </t>
  </si>
  <si>
    <t>Seguimiento a la información de giro directo (Régimen Contributivo y Subsidiado) - Fase I_B   en ambiente de producción</t>
  </si>
  <si>
    <t>Reflejar información contable precisa y oportuna I cuatrimestre</t>
  </si>
  <si>
    <t>Desplegar las acciones necesarias para la generación oportuna y precisa de estados financieros, teniendo en cuenta los plazos establecidos, la claridad, transparencia y confiabilidad de los mismos.</t>
  </si>
  <si>
    <t xml:space="preserve">EE.FF con corte a abril de 2024.
</t>
  </si>
  <si>
    <t>Maria Margarita Bravo</t>
  </si>
  <si>
    <t>Dirección de Gestión de Recursos Financieros de la Salud</t>
  </si>
  <si>
    <t>Dirección General</t>
  </si>
  <si>
    <t>146
147
149
150
155
167
168
169
170</t>
  </si>
  <si>
    <t>GEPR - Gestión y Pago de Recursos</t>
  </si>
  <si>
    <t>Realizar seguimiento preciso y flexible del presupuesto que nos habilite para reaccionar eficientemente ante diferentes adversidades de liquidez I cuatrimestre</t>
  </si>
  <si>
    <t>Realizar el seguimiento preciso y detallado al presupuesto de la URA, que le permita a la ADRES anticipar y reaccionar de manera ágil ante posibles riesgos de liquidez y que garantice solidez y estabilidad del flujo de los recursos de la salud en cualquier escenario que este al alcance de la entidad.</t>
  </si>
  <si>
    <t>Tablero de seguimiento a las ejecuciones presupuestales con corte a abril de 2024.
Ejecuciones presupuestales mensuales de enero a abril de 2024
Informes de gestión de enero a abril de 2024</t>
  </si>
  <si>
    <t>Luz Ines Arboleda</t>
  </si>
  <si>
    <t>156
171
173</t>
  </si>
  <si>
    <t>Identificar de manera clara, precisa y eficiente el recaudo de los recursos de la URA I cuatrimestre</t>
  </si>
  <si>
    <t>Desplegar las acciones necesaria que se focalicen en llevar a cabo una identificación minuciosa y precisa del recaudo, a través procesos eficientes que garanticen la precisión y transparencia en la gestión financiera. Adicional , lograr a través de un análisis detallado de los flujos de ingresos identificar oportunidades de mejora y fortalecer la seguridad financiera de los recursos de la URA.</t>
  </si>
  <si>
    <t xml:space="preserve">Tablero de seguimiento al recaudo de los recursos de la URA con corte a abril de 2024.
Informes mensuales de recaudo de enero hasta abril de 2024.
Informe trimestral de recaudo </t>
  </si>
  <si>
    <t>Camilo Andres Cely</t>
  </si>
  <si>
    <t>151
152
154
163
172</t>
  </si>
  <si>
    <t>RIFU - Recaudo e identificación de fuentes</t>
  </si>
  <si>
    <t>Realizar los giros de manera eficiente, precisa y oportuna, garantizando la gestión óptima de los compromisos financieros de la URA I cuatrimestre</t>
  </si>
  <si>
    <t>Desplegar las acciones necesarias para la ejecución de pagos de manera eficiente y precisa, asegurando el cumplimiento de compromisos financieros de la URA.</t>
  </si>
  <si>
    <t>Tablero de seguimiento a los giros con corte a abril de 2024.
Comprobantes de giro de los diferentes procesos de enero de 2024 a abril de 2024.
Seguimiento a ordenaciones de gasto contra el giro desde enero hasta abril de 2024.</t>
  </si>
  <si>
    <t>Rafael Guillermo Anaya Santrich</t>
  </si>
  <si>
    <t>148
158
159
160
161
164
166</t>
  </si>
  <si>
    <t>Reflejar información contable precisa y oportuna II cuatrimestre</t>
  </si>
  <si>
    <t xml:space="preserve">EE.FF con corte a agosto de 2024.
</t>
  </si>
  <si>
    <t>146
147
149
150
155
167
169
170</t>
  </si>
  <si>
    <t>Realizar seguimiento preciso y flexible del presupuesto que nos habilite para reaccionar eficientemente ante diferentes adversidades de liquidez Cuatrimestre</t>
  </si>
  <si>
    <t>Tablero de seguimiento a las ejecuciones presupuestales con corte a agosto de 2024.
Ejecuciones presupuestales mensuales de mayo a agosto de 2024
Informes de gestión de mayo a agosto de 2024</t>
  </si>
  <si>
    <t>Identificar de manera clara, precisa y eficiente el recaudo de los recursos de la URA Cuatrimestre</t>
  </si>
  <si>
    <t xml:space="preserve">Tablero de seguimiento al recaudo de los recursos de la URA con corte a agosto de 2024.
Informes mensuales de recaudo de mayo hasta agosto de 2024.
Informe trimestral de recaudo </t>
  </si>
  <si>
    <t>151
152
163
172</t>
  </si>
  <si>
    <t>Realizar los giros de manera eficiente, precisa y oportuna, garantizando la gestión óptima de los compromisos financieros de la URA II cuatrimestre</t>
  </si>
  <si>
    <t>Tablero de seguimiento a los giros con corte a agosto de 2024.
Comprobantes de giro de los diferentes procesos de mayo de 2024 a agosto de 2024.
Seguimiento a ordenaciones de gasto contra el giro desde mayo hasta agosto de 2024.</t>
  </si>
  <si>
    <t xml:space="preserve"> $ 117.344.904</t>
  </si>
  <si>
    <t>148
158
159
160
161
166</t>
  </si>
  <si>
    <t>Reflejar información contable precisa y oportuna III cuatrimestre</t>
  </si>
  <si>
    <t xml:space="preserve">EE.FF con corte a diciembre de 2024.
</t>
  </si>
  <si>
    <t>Realizar seguimiento preciso y flexible del presupuesto que nos habilite para reaccionar eficientemente ante diferentes adversidades de liquidez III cuatrimestre</t>
  </si>
  <si>
    <t>Tablero de seguimiento a las ejecuciones presupuestales con corte a diciembre de 2024.
Ejecuciones presupuestales mensuales de septiembre a diciembre de 2024
Informes de gestión de mayo a diciembre de 2024
Informe de anteproyecto</t>
  </si>
  <si>
    <t>Identificar de manera clara, precisa y eficiente el recaudo de los recursos de la URA III cuatrimestre</t>
  </si>
  <si>
    <t xml:space="preserve">Tablero de seguimiento al recaudo de los recursos de la URA con corte a diciembre de 2024.
Informes mensuales de recaudo de septiembre hasta diciembre de 2024.
Informe trimestral de recaudo </t>
  </si>
  <si>
    <t>Realizar los giros de manera eficiente, precisa y oportuna, garantizando la gestión óptima de los compromisos financieros de la URA III cuatrimestre</t>
  </si>
  <si>
    <t>Tablero de seguimiento a los giros con corte a diciembre de 2024.
Comprobantes de giro de los diferentes procesos de septiembre de 2024 a diciembre de 2024.
Seguimiento a ordenaciones de gasto contra el giro desde mayo hasta diciembre de 2024.</t>
  </si>
  <si>
    <t xml:space="preserve">Herramienta tecnológica para la programación, ejecución y seguimiento de los mecanismos de financiación del SGSSS Fase II
</t>
  </si>
  <si>
    <t>Elaborar documento con especificaciones funcionales del modulo OFAS en el aplicativo de giro directo.</t>
  </si>
  <si>
    <t>Elaborar un documento que contenga las especificaciones funcionales para el desarrollo del modulo de OFAS en el aplicativo de giro directo.</t>
  </si>
  <si>
    <t>Documento con especificaciones funcionales</t>
  </si>
  <si>
    <t>Erika Lucia Mora Trujillo
Juan Carlos Escobar Baquero</t>
  </si>
  <si>
    <t>Elaborar cronograma del proyecto con cada una de las actividades del modulo OFAS.</t>
  </si>
  <si>
    <t>Elaborar un documento que contenga el cronograma del proyecto modulo OFAS.</t>
  </si>
  <si>
    <t>Cronograma del proyecto</t>
  </si>
  <si>
    <t>Erika Lucia Mora Trujillo
Juan Carlos Escobar</t>
  </si>
  <si>
    <t>Desarrollo del MPV del módulo OFAS</t>
  </si>
  <si>
    <t>Llevar a cabo el desarrollo de las historias de usuario definidas y aprobadas para el MPV del módulo OFAS</t>
  </si>
  <si>
    <t>MPV del módulo OFAS en ambiente de pruebas</t>
  </si>
  <si>
    <t>Jorge Eliecer Monrroy</t>
  </si>
  <si>
    <t>Realizar pruebas al desarrollo del modulo OFAS desde el punto de vista funcional.</t>
  </si>
  <si>
    <t>Elaborar un documento donde se documenten las pruebas funcionales realizadas.</t>
  </si>
  <si>
    <t>Aprobación de Paso a producción de la herramienta tecnológica para la programación, ejecución y seguimiento de los mecanismos de financiación del SGSSS Fase II</t>
  </si>
  <si>
    <t>Acta del paso a producción de la fase II de la herramienta tecnológica para la programación, ejecución y seguimiento de los mecanismos de financiación del SGSSS</t>
  </si>
  <si>
    <t>Realizar despliegue en el ambiente productivo del MPV del módulo OFAS</t>
  </si>
  <si>
    <t>Llevar a cabo el despliegue conforme al procedimiento del control y gestión de cambios que tiene implementado la DGTIC para el MPV del módulo OFAS</t>
  </si>
  <si>
    <t>MPV del módulo OFAS  en ambiente de producción</t>
  </si>
  <si>
    <t>Elaboración Manual de usuario</t>
  </si>
  <si>
    <t>Manual de usuario elaborado.</t>
  </si>
  <si>
    <t>Erika Lucia Mora Trujillo</t>
  </si>
  <si>
    <t>Herramienta tecnológica para programación y ejecución  de giro directo (Presupuestos Máximos y Recobros) - Fase II</t>
  </si>
  <si>
    <t xml:space="preserve">Solicitar el cronograma del diseño, desarrollo, implementación, pruebas y puesta en producción  de la herramienta tecnológica </t>
  </si>
  <si>
    <t>Dirigir a la DGITC un memorando donde la DOP solicitará el cronograma de trabajo para el diseño, desarrollo, implementación, pruebas y puesta en producción de la herramienta tecnológica  para la vigencia 2024.</t>
  </si>
  <si>
    <t>Memorando radicado ante la  DGTIC</t>
  </si>
  <si>
    <t>Jairo Edison Tirado Martinez</t>
  </si>
  <si>
    <t>Lorena Fabiola Amezquita Becerra
Juan Carlos Escobar Baquero</t>
  </si>
  <si>
    <t>Dirección de Otras Prestaciones
Dirección de Gestión de Tecnologías de la Información y las Comunicaciones</t>
  </si>
  <si>
    <t xml:space="preserve"> Elaborar  actas de reuniones de acuerdo con el cronograma establecido por DGTIC para el desarrollo del proyecto herramienta tecnológica </t>
  </si>
  <si>
    <t>Participar en las reuniones programadas en el cronograma por DGTIC para el desarrollo del proyecto SIA, dando cumplimiento al cronograma establecido para dicho fin.</t>
  </si>
  <si>
    <t xml:space="preserve">Actas de Reunión </t>
  </si>
  <si>
    <t>Dirección de Gestión de Tecnologías de Información y Comunicaciones
Dirección de Otras Prestaciones</t>
  </si>
  <si>
    <t xml:space="preserve">11. Gobierno Digital
</t>
  </si>
  <si>
    <t xml:space="preserve">12. Seguridad digital 
</t>
  </si>
  <si>
    <t>10. Plan Estratégico de Tecnologías de la Información y las Comunicaciones – PETI</t>
  </si>
  <si>
    <t>12. Plan de Seguridad y Privacidad de la Información</t>
  </si>
  <si>
    <t>Desarrollo del MPV de la herramienta tecnológica de giro directo (PM y Recobros) - Fase II</t>
  </si>
  <si>
    <t>Llevar a cabo el desarrollo de las historias de usuario definidas y aprobadas para el MPV de la herramienta tecnológica para programación y ejecución  de giro directo (Presupuestos Máximos y Recobros) - Fase II</t>
  </si>
  <si>
    <t>MPV de la herramienta tecnológica de giro directo (PM y Recobros) - Fase II</t>
  </si>
  <si>
    <t>Aprobar el paso a producción</t>
  </si>
  <si>
    <t>Paso a producción de la herramienta tecnológica para programación y ejecución  de giro directo  de Presupuestos Máximos y Recobros - Fase II</t>
  </si>
  <si>
    <t>Acta del paso a producción de la fase II  de la herramienta tecnológica para programación y ejecución  de giro directo de Presupuestos Máximos y Recobros</t>
  </si>
  <si>
    <t>9. Plan Anticorrupción y de Atención al Ciudadano</t>
  </si>
  <si>
    <t>Mecanismos para mejorar la atención al ciudadano</t>
  </si>
  <si>
    <t>Relacionamiento con el ciudadano</t>
  </si>
  <si>
    <t>Realizar despliegue en el ambiente productivo de la herramienta tecnológica de giro directo (PM y Recobros) - Fase II</t>
  </si>
  <si>
    <t>Llevar a cabo el despliegue conforme al procedimiento del control y gestión de cambios que tiene implementado la DGTIC para el MPV de la herramienta tecnológica para programación y ejecución  de giro directo (Presupuestos Máximos y Recobros) - Fase II</t>
  </si>
  <si>
    <t>MPV de la herramienta tecnológica de giro directo (PM y Recobros) - Fase II  en ambiente de producción</t>
  </si>
  <si>
    <t xml:space="preserve"> Elaborar o ajustar la documentación de las etapas desarrolladas y aprobadas,  si hay lugar a ello de acuerdo con las solicitudes o envío por la DGTIC</t>
  </si>
  <si>
    <t>Ajustar los documentos de acuerdo con la etapa desarrollada si hay lugar a ello</t>
  </si>
  <si>
    <t>Informe Trimestral de la documentación aprobada</t>
  </si>
  <si>
    <t>Dirección de Gestión de Tecnologías de Información y Comunicaciones
Dirección de Otras Prestaciones
Oficina Asesora de Planeación y Control de Riesgos</t>
  </si>
  <si>
    <t xml:space="preserve">14. Gestión del conocimiento y la innovación 
</t>
  </si>
  <si>
    <t>Implementar los mecanismos que contribuyan al saneamiento de los pasivos del sistema de salud</t>
  </si>
  <si>
    <t>Mecanismos de saneamiento de pasivos del sistema de salud implementados</t>
  </si>
  <si>
    <t>Gestión para la consecución de recursos realizada  para el reconocimiento de Pruebas COVID-19 realizadas en el marco de la emergencia sanitaria</t>
  </si>
  <si>
    <t>Artículo 153 PND. Saneamiento definitivo de los pasivos de la Nación con el sector salud.​</t>
  </si>
  <si>
    <t>Bases PND: El saneamiento definitivo de pasivos de la Nación con el sector salud por tecnologías no cubiertas financiadas por la UPC, deudas derivadas de la emergencia sanitaria por COVID 19 y presupuestos máximos.</t>
  </si>
  <si>
    <t>Remitir comunicaciones de solicitud de asignación de recursos</t>
  </si>
  <si>
    <t>Remitir comunicaciones mediante las cuales se solicite al Gobierno Nacional la asignación de recursos que permitan respaldar el proceso de validación, reconocimiento y pago de pruebas COVID -19</t>
  </si>
  <si>
    <t>Comunicaciones de solicitud de asignación de recursos</t>
  </si>
  <si>
    <t xml:space="preserve">Julio Andrés González Godoy </t>
  </si>
  <si>
    <t>Reportes de pruebas COVID-19 en estado validado</t>
  </si>
  <si>
    <t>Realizar validaciones</t>
  </si>
  <si>
    <t>Conforme los recursos asignados realizar el proceso de validación de los reportes efectuados por las EPS, efectuar el reconocimiento y pago y actualizar el estado en el aplicativo</t>
  </si>
  <si>
    <t>Información respecto de reportes en estado procesado</t>
  </si>
  <si>
    <t>Optimizar el proceso de verificación de recobros y reclamaciones</t>
  </si>
  <si>
    <t>Proceso de verificación de recobros y reclamaciones optimizados</t>
  </si>
  <si>
    <t>Actos Administrativos expedidos</t>
  </si>
  <si>
    <t>Director(a) de Otras Prestaciones</t>
  </si>
  <si>
    <t>Articulo 152 PND. Modificaciones a los procesos de recobro, reclamaciones y reconocimiento y giro de recursos de aseguramiento en salud </t>
  </si>
  <si>
    <t>1, Proyectar la propuesta de los  Actos Administrativos que reglamentan la operación de la Administradora de los Recursos del Sistema General de Seguridad Social en Salud -ADRES</t>
  </si>
  <si>
    <t>Realizar la propuesta de la normatividad que reglamenta los actos administrativos.</t>
  </si>
  <si>
    <t xml:space="preserve">Proyecto de Actos Administrativos </t>
  </si>
  <si>
    <t xml:space="preserve">Camilo Andres Plazas Veloza
</t>
  </si>
  <si>
    <t xml:space="preserve">Wilson Rubiel Velasquez Castañeda
Lorena Fabiola Amezquita Becerra
Luisa Fernanda Diaz
Maria Isabel Salgado Cardona
Heidy Parra
Rena Lisag Morales Hernandez
</t>
  </si>
  <si>
    <t>Dirección General
Dirección de Gestión de Recursos Financieros de la Salud
Oficina Asesora Jurídica.</t>
  </si>
  <si>
    <t xml:space="preserve">9. Racionalización de trámites 
</t>
  </si>
  <si>
    <t xml:space="preserve">5. Transparencia, acceso a la información pública y lucha contra la corrupción 
</t>
  </si>
  <si>
    <t xml:space="preserve">8. Participación ciudadana en la gestión pública 
</t>
  </si>
  <si>
    <t>Mecanismos para la transparencia y acceso a la Información</t>
  </si>
  <si>
    <t>Lineamientos de Transparencia Activa</t>
  </si>
  <si>
    <t>VALR - Validación, liquidación y reconocimiento
VERS-Verificaciones al reconocimiento de los recursos del Sistema de Salud</t>
  </si>
  <si>
    <t xml:space="preserve">2, Remitir a la Oficina Asesora Jurídica la proyección de los actos administrativos para su revisión y aprobación </t>
  </si>
  <si>
    <t>Enviar a la Oficina Asesora Jurídica los proyectos de los Actos Administrativos para su respectiva revisión y aprobación.</t>
  </si>
  <si>
    <t>Proyecto de Actos Administrativos con visto bueno de la OAJ</t>
  </si>
  <si>
    <t>Racionalización de trámites</t>
  </si>
  <si>
    <t>Consulta y Divulgación</t>
  </si>
  <si>
    <t>3, Expedir los Actos Administrativos que reglamentan la operación de la Administradora de los Recursos del Sistema General de Seguridad Social en Salud -ADRES</t>
  </si>
  <si>
    <t>Emitir lineamientos que reglamentan la operación de la ADRES mediante Resoluciones, Circulares.</t>
  </si>
  <si>
    <t xml:space="preserve">Actos Administrativos Publicados </t>
  </si>
  <si>
    <t>Herramienta tecnológica (Sistema Integrado de Auditoría - SIA) implementada</t>
  </si>
  <si>
    <t xml:space="preserve">1. Solicitar el cronograma del diseño, desarrollo, implementación, pruebas y puesta en producción  del SIA </t>
  </si>
  <si>
    <t xml:space="preserve">Dirigir a la DGITC un memorando donde la DOP solicitará el cronograma de trabajo para el diseño, desarrollo, implementación, pruebas y puesta en producción del SIA para la vigencia 2024.
</t>
  </si>
  <si>
    <t xml:space="preserve">Henry Cepeda </t>
  </si>
  <si>
    <t>11. Plan de Tratamiento de Riesgos de Seguridad y Privacidad de la Información</t>
  </si>
  <si>
    <t>VALR - Validación, liquidación y reconocimiento
VERS-Verificaciones al reconocimiento de recursos del Sistema de Salud.</t>
  </si>
  <si>
    <t>2.  Expedir memorando mensuales solicitando informes de avance del proyecto SIA a DGTIC con copia a la Dirección General, Planeación, Control Interno y Supervisor del Contrato.</t>
  </si>
  <si>
    <t xml:space="preserve">Solicitar mediante memorando dirigido a DGTIC el avance mensual del SIA de acuerdo con el cronograma establecido para tal fin.
</t>
  </si>
  <si>
    <t>Memorando de solicitud mensual del avance del SIA</t>
  </si>
  <si>
    <t>Dirección de Gestión de Tecnologías de Información y Comunicaciones
Dirección General
Oficina Asesora de Planeación y Control de Riesgo.
Oficina de Control Interno.</t>
  </si>
  <si>
    <t xml:space="preserve">16. Seguimiento y evaluación de desempeño institucional 
</t>
  </si>
  <si>
    <t xml:space="preserve">3. Elaborar  actas de reuniones de acuerdo con el cronograma establecido por DGTIC para el desarrollo del proyecto SIA. </t>
  </si>
  <si>
    <t>Actas  de reunión</t>
  </si>
  <si>
    <t>4. Elaborar o ajustar la documentación de las etapas desarrolladas y aprobadas,  si hay lugar a ello de acuerdo con las solicitudes o envío por la DGTIC.</t>
  </si>
  <si>
    <t>Elaborar y ajustar los documentos de acuerdo con la etapa desarrollada si hay lugar a ello.</t>
  </si>
  <si>
    <t xml:space="preserve">Documentos elaborados o ajustados de acuerdo con la etapa de desarrollo.
Informe Trimestral de la documentación aprobada </t>
  </si>
  <si>
    <t>5. Elaborar el Informe del resultado de las pruebas generado en la etapa correspondiente.</t>
  </si>
  <si>
    <t>Elaborar un informe para:
Validar el cumplimiento de los requisitos de acuerdo a las necesidades funcionales de la DOP.
 Aprobar el desarrollo y dar paso a producción para ejecución de piloto, en el evento del éxito de las pruebas,
 Acompañar a DGTIC durante el periodo de estabilización del aplicativo.</t>
  </si>
  <si>
    <t xml:space="preserve">Informe de resultado de las pruebas generado </t>
  </si>
  <si>
    <t>6. Expedir memorando solicitando ajustes al desarrollo de acuerdo a los cambios normativos que se puedan presentar con impacto a corto, mediano y largo plazo, cuando aplique.</t>
  </si>
  <si>
    <t>Elevar solicitudes relacionados con el cambio en los requisitos funcionales, siempre y cuando se presenten cambios normativos de aplicación a corto, mediano y largo plazo, que tengan un impacto en los requisitos funcionales  establecidos. (Por cuanto los cambios normativos se encuentran fuera del control de la ADRES).</t>
  </si>
  <si>
    <t>Memorando cuando aplique sobre reporte de ajustes con impacto de corto, mediano y largo plazo.</t>
  </si>
  <si>
    <t>Realizar el desarrollo del SIA fase I</t>
  </si>
  <si>
    <t>Realizar análisis diseño, desarrollo y pruebas unitarias del desarrollo del SIA definido en fase I</t>
  </si>
  <si>
    <t>Desarrollo en pruebas</t>
  </si>
  <si>
    <t xml:space="preserve">Juan Carlos Escobar Baquero </t>
  </si>
  <si>
    <t>Sandra Rodriguez</t>
  </si>
  <si>
    <t>Documentación actualizada de acuerdo con los actos administrativos expedidos y la herramienta tecnológica implementada</t>
  </si>
  <si>
    <t>1. Priorizar los procedimientos de la DOP que requieren actualización</t>
  </si>
  <si>
    <t xml:space="preserve">Revisar de manera articulada con los coordinadores de los grupos GIVAC, GIVRA y GIGR los procedimientos de la DOP y priorizar los que requieran actualización por cambio en actividades y/o en la normatividad. </t>
  </si>
  <si>
    <t xml:space="preserve"> Inventario de necesidades de actualización documental correspondientes a los procesos de VALR_VERS (30/05/2024)</t>
  </si>
  <si>
    <t>Alcira Yanneth Malagón Muñoz</t>
  </si>
  <si>
    <t xml:space="preserve">Camilo Andres Plazas Veloza
Lorena Fabiola Amezquita Becerra
Wilson Rubiel Velasquez Castañeda
</t>
  </si>
  <si>
    <t xml:space="preserve">2. Actualizar procedimientos de la DOP  
</t>
  </si>
  <si>
    <t xml:space="preserve">Realizar mesas de trabajo con los equipos responsables de la ejecución de los procedimientos, para proceder con la actualización y aprobación. </t>
  </si>
  <si>
    <t>Procedimientos actualizados y ajustados a la normatividad actual</t>
  </si>
  <si>
    <t xml:space="preserve">10.Gestión documental 
</t>
  </si>
  <si>
    <t xml:space="preserve">3. Socializar y divulgar los procedimientos de la DOP  
</t>
  </si>
  <si>
    <t>Articular con los coordinadores y sus equipos de  trabajo la socialización y divulgación de los procedimientos de la DOP ajustados.</t>
  </si>
  <si>
    <t>Listados de Asistencia o grabaciones por teams.</t>
  </si>
  <si>
    <t>Desarrollo Organizacional</t>
  </si>
  <si>
    <t>DO1. Fortalecer el desempeño institucional mediante el rediseño organizacional, la Gestión del Talento Humano y la Gestión del Conocimiento con el fin mejorar la eficiencia y  calidad en la prestación de los servicios y contribuir al cumplimiento de las metas, objetivos y misión de la entidad.</t>
  </si>
  <si>
    <t>Fortalecer la cultura del control en la ADRES, asegurando la integridad, cumplimiento normativo y gestión eficaz de riesgos promoviendo la mejora continua.</t>
  </si>
  <si>
    <t>Cultura de control fortalecida</t>
  </si>
  <si>
    <t>Informe de Programa de Aseguramiento de la Calidad</t>
  </si>
  <si>
    <t xml:space="preserve">Jefe Oficina de Control Interno </t>
  </si>
  <si>
    <t>Efectuar  auditorias de campo en el territorio a las IPS públicas y privadas en temas relacionados con el proceso de reclamaciones.</t>
  </si>
  <si>
    <t xml:space="preserve">Realizar  diez (10) auditorias de campo a las IPS públicas y privadas en los territorios </t>
  </si>
  <si>
    <t xml:space="preserve">informe de resultado de las auditorias </t>
  </si>
  <si>
    <t>Efrain Meneses</t>
  </si>
  <si>
    <t xml:space="preserve">19. Control interno </t>
  </si>
  <si>
    <t>Diseñar una propuesta de restructuración del Modelo de Auditoria para implementar a partir del 2025.</t>
  </si>
  <si>
    <t>Revisar el proceso actual de la auditoria de recobros y reclamaciones para estructurar un nuevo modelo de auditoria.</t>
  </si>
  <si>
    <t>Documento de propuesta del nuevo  modelo de auditoria</t>
  </si>
  <si>
    <t xml:space="preserve">17. Mejora normativa
</t>
  </si>
  <si>
    <t>Cumplimiento del Plan Anual de Auditorías de la vigencia</t>
  </si>
  <si>
    <t xml:space="preserve">	Ejecutar seguimiento mensual al cumplimiento del Plan Anual de Auditorías de la vigencia.</t>
  </si>
  <si>
    <t>Acta de Reunión Mensual
Grabación TEAM</t>
  </si>
  <si>
    <t>Lizeth Lamprea Méndez</t>
  </si>
  <si>
    <t>CEGE - Control y Evaluación de la Gestión</t>
  </si>
  <si>
    <t>Realizar análisis de Encuestas de Percepción</t>
  </si>
  <si>
    <t>Consolidación y Análisis de Encuestas de Percepción diligenciadas por los auditados</t>
  </si>
  <si>
    <t>Consolidado y Análisis de Resultados de Encuestas de Percepción</t>
  </si>
  <si>
    <t xml:space="preserve">3. Talento humano 
</t>
  </si>
  <si>
    <t>Realizar análisis de Listas de Aseguramiento de Calidad</t>
  </si>
  <si>
    <t>Consolidación y Análisis de Resultados de Listas de Aseguramiento de la Calidad</t>
  </si>
  <si>
    <t>Recomendaciones a Auditores</t>
  </si>
  <si>
    <t>Presentar del Informe Preliminar  Programa de Aseguramiento de la Calidad</t>
  </si>
  <si>
    <t>Validar la calidad y consistencia de la información recopilada y emitir informe anual de Control Interno dirigido a Ministro de Salud y Director de la ADRES.</t>
  </si>
  <si>
    <t xml:space="preserve">Informe Preliminar Programa de Aseguramiento de la Calidad </t>
  </si>
  <si>
    <t>Establecer la metodología para la revisión por la Dirección</t>
  </si>
  <si>
    <t>Establecer la metodología para la revisión por la Dirección de todos los subsistemas que confirman el SIGI</t>
  </si>
  <si>
    <t>Metodología actualizada</t>
  </si>
  <si>
    <t>Norela Briceño Bohorquez</t>
  </si>
  <si>
    <t>15. Plan Fortalecimiento del SIGI</t>
  </si>
  <si>
    <t>Socializar la metodología para aprobación</t>
  </si>
  <si>
    <t>Socializar el procedimiento para aprobación</t>
  </si>
  <si>
    <t>Metodología propuesta socializada</t>
  </si>
  <si>
    <t>Hugo Prada Lozada</t>
  </si>
  <si>
    <t>Director General
Asesores del Director
Norela Briceño Bohorquez</t>
  </si>
  <si>
    <t xml:space="preserve">Informe Ejecutivo Anual Oficina de Control Interno </t>
  </si>
  <si>
    <t xml:space="preserve">Formular el Plan Anticorrupción y de Atención al Ciudadano </t>
  </si>
  <si>
    <t>Consolidar y formular el PAAC acorde a los lineamientos de la Función Publica y publicar en el menú de transparencia acorde a los plazos establecidos</t>
  </si>
  <si>
    <t>PAAC 2024 publicado</t>
  </si>
  <si>
    <t>DIES - Direccionamiento Estratégico</t>
  </si>
  <si>
    <t xml:space="preserve">Realizar seguimiento y reporte Plan Anticorrupción y de Atención al Ciudadano </t>
  </si>
  <si>
    <t>Realizar seguimiento cuatrimestral, consolidar reporte de avances del PAAC y publicar en Transparencia</t>
  </si>
  <si>
    <t>Informes de seguimiento cuatrimestral</t>
  </si>
  <si>
    <t>Fernando Velásquez</t>
  </si>
  <si>
    <t>Monitoreo del Acceso a la Información Pública</t>
  </si>
  <si>
    <t>Recopilación y Validación de Datos</t>
  </si>
  <si>
    <t>Recopilar información de todos los informes de auditoria emitidos por la Oficina de Control Interno durante la vigencia anterior. (Hallazgos - conclusiones - Recomendaciones)</t>
  </si>
  <si>
    <t>Informe Preliminar Anual de Control Interno</t>
  </si>
  <si>
    <t xml:space="preserve">Emitir Informe Ejecutivo Anual Oficina de Control Interno </t>
  </si>
  <si>
    <t>Informe Ejecutivo Anual de Control Interno</t>
  </si>
  <si>
    <t>Memorias Técnicas de Capacitación y apropiación del Control (Memorias, grabaciones, asistencia)</t>
  </si>
  <si>
    <t>Capacitar funcionarios en temas del SCI- 1 Semestre 2024</t>
  </si>
  <si>
    <t>Realizar capacitación al interior de la Entidad, relacionada con el fortalecimiento del Sistema de Control Interno durante el 1 semestre de 2024</t>
  </si>
  <si>
    <t>Memorias, grabaciones, asistencia</t>
  </si>
  <si>
    <t>Todas las dependencias</t>
  </si>
  <si>
    <t>6. Plan Institucional de Capacitación</t>
  </si>
  <si>
    <t>Capacitar funcionarios en temas del SCI- 2 Semestre 2024</t>
  </si>
  <si>
    <t>Realizar capacitación al interior de la Entidad, relacionada con el fortalecimiento del Sistema de Control Interno durante el 2 semestre de 2024</t>
  </si>
  <si>
    <t>Grupos de Valor</t>
  </si>
  <si>
    <t>GI1: Posicionar a la ADRES frente a los grupos de valor y de interés con reconocimiento nacional y como referente internacional por su eficiencia y transparencia en el manejo de los recursos de la salud, mediante el fortalecimiento y ampliación de instrumentos, medios y canales de participación y la producción de información con valor sobre el gasto en salud para la toma de decisiones del sector, que permita aumentar su confianza y credibilidad en la Entidad</t>
  </si>
  <si>
    <t>Lenguaje Incluyente:
Desarrollar acciones que faciliten el acceso a la información en un lenguaje claro e incluyente
​</t>
  </si>
  <si>
    <t>Información en lenguaje claro e incluyente</t>
  </si>
  <si>
    <t>Información en lenguas nativas colombianas (Creole, Palenquero, Romaní, Wayuunaiki y Nasa Yuwe) y lengua de señas publicada en la página web y en redes sociales</t>
  </si>
  <si>
    <t>Gestionar acciones tendientes para la contratación de la traducción de lenguas nativas colombianas</t>
  </si>
  <si>
    <t xml:space="preserve"> Adelantar estudios previos para la inclusión de información en la página Web en lenguas nativas indígenas e implementar en página web de la entidad (Desarrollar acciones que faciliten el acceso a la información en un lenguaje claro e incluyente)</t>
  </si>
  <si>
    <t>Estudios previos elaborados</t>
  </si>
  <si>
    <t>Martha Ligia Serna Pulido</t>
  </si>
  <si>
    <t>Luz Marina Alarcón Ramirez</t>
  </si>
  <si>
    <t xml:space="preserve">7. Servicio al ciudadano 
</t>
  </si>
  <si>
    <t>Criterio diferencial de accesibilidad</t>
  </si>
  <si>
    <t>GSCI - Gestión de Servicio al Ciudadano</t>
  </si>
  <si>
    <t>Implementar y socializar en la pagina WEB y redes sociales lo correspondiente a la traducción de LN</t>
  </si>
  <si>
    <t>Coordinar con las áreas responsables de la publicación de la información de lenguas nativas colombianas</t>
  </si>
  <si>
    <t>Piezas elaboradas y socializadas en la página web de la entidad</t>
  </si>
  <si>
    <t xml:space="preserve">Diseñar y publicar los contenidos en lenguas nativas colombianas. 
</t>
  </si>
  <si>
    <t xml:space="preserve">Diseñar y publicar los contenidos ya traducidos a lenguas nativas
</t>
  </si>
  <si>
    <t xml:space="preserve">Contenidos en lenguas nativas publicados en los canales de comunicación de la ADRES
</t>
  </si>
  <si>
    <t>Carlos Obregon Gonzalez</t>
  </si>
  <si>
    <t>Equipo comunicaciones</t>
  </si>
  <si>
    <t>Dirección General_Equipo Comunicaciones</t>
  </si>
  <si>
    <t>GECO - Gestión de Comunicaciones</t>
  </si>
  <si>
    <t>Fortalecer el relacionamiento con los grupos de valor e interés</t>
  </si>
  <si>
    <t>Relacionamiento con los grupos de valor e interés fortalecido</t>
  </si>
  <si>
    <t>Informe ejecutivo con los resultados y análisis de las encuestas</t>
  </si>
  <si>
    <t>Servicio de gestión de peticiones, quejas, reclamos y denuncias</t>
  </si>
  <si>
    <t>Elaborar informes cómo vamos en gestión de PQRSD I Trimestre</t>
  </si>
  <si>
    <t xml:space="preserve">Desarrollar en el I trimestre el informe de gestión de PQRSD a funcionarios y contratistas </t>
  </si>
  <si>
    <t>Informe de Gestión PQRSD I Trimestre</t>
  </si>
  <si>
    <t>Elaborar informes cómo vamos en gestión de PQRSD II Trimestre</t>
  </si>
  <si>
    <t xml:space="preserve">Desarrollar en el II trimestre el informe de gestión de PQRSD a funcionarios y contratistas </t>
  </si>
  <si>
    <t>Informe de Gestión PQRSD II Trimestre</t>
  </si>
  <si>
    <t>Elaborar informes cómo vamos en gestión de PQRSD III Trimestre</t>
  </si>
  <si>
    <t xml:space="preserve">Desarrollar en el III trimestre el informe de gestión de PQRSD a funcionarios y contratistas </t>
  </si>
  <si>
    <t>Informe de Gestión PQRSD III Trimestre</t>
  </si>
  <si>
    <t>Director(a) Administrativo(a) y Financiero(a)</t>
  </si>
  <si>
    <t>Elaborar los reportes de los resultados de las encuestas y socializarlos en la entidad I Trimestre</t>
  </si>
  <si>
    <t xml:space="preserve">Elaborar y socializar a las áreas de la entidad que correspondan los resultados obtenidos en las encuestas de percepción y satisfacción </t>
  </si>
  <si>
    <t>Reportes elaborados y socializados I Trimestre</t>
  </si>
  <si>
    <t>Seguimiento</t>
  </si>
  <si>
    <t>Elaborar los reportes de los resultados de las encuestas y socializarlos en la entidad II Trimestre</t>
  </si>
  <si>
    <t>Reportes elaborados y socializados II Trimestre</t>
  </si>
  <si>
    <t>Elaborar los reportes de los resultados de las encuestas y socializarlos en la entidad III Trimestre</t>
  </si>
  <si>
    <t>Realizar priorización de Grupos de Valor y de Interés y definir acciones</t>
  </si>
  <si>
    <t>Priorizar los Grupos de Valor de Interés de la ADRES con base en la caracterización actualizada y definir acciones a implementar para su posicionamiento</t>
  </si>
  <si>
    <t>Documento con Grupos de valor priorizados y definición de las acciones a implementar para su posicionamiento</t>
  </si>
  <si>
    <t>Diego Jaimes</t>
  </si>
  <si>
    <t>Implementar las acciones para los grupos de valor e interés</t>
  </si>
  <si>
    <t xml:space="preserve">Implementar acciones para cada uno de los grupos de valor priorizados </t>
  </si>
  <si>
    <t>Informe trimestral de implementación de acciones a grupos de valor</t>
  </si>
  <si>
    <t>Realizar Encuentro nacional e internacional sobre salud</t>
  </si>
  <si>
    <t>Coordinar la realización de un evento que contribuya con el posicionamiento  de la ADRES nacional e internacionalmente</t>
  </si>
  <si>
    <t>Memorias del evento</t>
  </si>
  <si>
    <t>GECO - Gestión de Comunicaciones
Gestión de Servicio al Ciudadano</t>
  </si>
  <si>
    <t>Estrategias con contenido multimedia y/o notas de prensa elaboradas</t>
  </si>
  <si>
    <t>Elaborar la Estrategia de Rendición de Cuentas y participación Ciudadana</t>
  </si>
  <si>
    <t>Elaborar la Estrategia de Rendición de Cuentas y Participación Ciudadana articulada con las áreas responsables de la entidad</t>
  </si>
  <si>
    <t>Estrategia de Rendición Cuentas y Participación Ciudadana elaborada</t>
  </si>
  <si>
    <t>Lina Jimena Ocampo Arias</t>
  </si>
  <si>
    <t>30/03/02024</t>
  </si>
  <si>
    <t>Rendición de cuentas</t>
  </si>
  <si>
    <t>Diálogo de doble vía con la ciudadanía y sus organizaciones</t>
  </si>
  <si>
    <t>Elaborar el Cronograma Audiencia Pública de Rendición de Cuentas</t>
  </si>
  <si>
    <t>Elaborar Cronograma para realizar la Audiencia Pública de Rendición de Cuentas de acuerdo con las fechas definidas por la Dirección General</t>
  </si>
  <si>
    <t>Cronograma Estrategia de Rendición cuentas 2023 - 2024 elaborado</t>
  </si>
  <si>
    <t>Consolidar Informe Rendición de Cuentas</t>
  </si>
  <si>
    <t>Coordinar y consolidar el informe de rendición de cuentas 2023 - 2024</t>
  </si>
  <si>
    <t>Informe de la Rendición de Cuentas 2023- 2024 consolidado</t>
  </si>
  <si>
    <t>Diseñar estrategia multimedia</t>
  </si>
  <si>
    <t xml:space="preserve">Diseñar la estrategia de contenido multimedia y/o notas de prensa </t>
  </si>
  <si>
    <t>Documento estrategia multimedia</t>
  </si>
  <si>
    <t>Implementar estrategia multimedia</t>
  </si>
  <si>
    <t xml:space="preserve">Implementar Estrategia de Contenidos multimedia y/o notas de Prensa </t>
  </si>
  <si>
    <t>Notas de prensa, videos, piezas comunicativas,</t>
  </si>
  <si>
    <t xml:space="preserve">Estrategias con contenido multimedia y/o notas de prensa elaboradas
</t>
  </si>
  <si>
    <t>Estructurar contenidos Submenú "Colaboración e innovación abierta"</t>
  </si>
  <si>
    <t>Estructurar y articular con las áreas involucradas, los contenidos del submenú "Colaboración e Innovación abierta" del Menú Participa, acorde a los lineamientos de la resolución 1519 de 2020 de MinTic</t>
  </si>
  <si>
    <t>Submenú "Colaboración e Innovación abierta" del Menú Participa con contenidos acorde a la Resolución 1519 de 2020</t>
  </si>
  <si>
    <t>Generar una
 cultura que 
permita apalancar el desarrollo del talento humano y la transformación organizacional de la ADRES</t>
  </si>
  <si>
    <t>Cultura organizacional desarrollada</t>
  </si>
  <si>
    <t>Estrategia de Cultura Organizacional desarrollada</t>
  </si>
  <si>
    <t>Generar reportes semanales gestión de PQRSD socializar resultados I Semestre</t>
  </si>
  <si>
    <t xml:space="preserve">Remitir semanalmente estado gestión PQRSD dependencias realizar recomendaciones y compromisos del primer semestre </t>
  </si>
  <si>
    <t>Reporte semanal Gestión PQRSD elaborado y socializado 1er semestre</t>
  </si>
  <si>
    <t>Monitoreo y Revisión</t>
  </si>
  <si>
    <t>Generar reportes semanales gestión de PQRSD socializar resultados II Semestre</t>
  </si>
  <si>
    <t>Remitir semanalmente estado gestión PQRSD dependencias realizar recomendaciones y compromisos del segundo semestre</t>
  </si>
  <si>
    <t>Reporte semanal Gestión PQRSD elaborado y socializado 2do semestre</t>
  </si>
  <si>
    <t>Generar una cultura que permita apalancar el desarrollo del talento humano y la transformación organizacional de la ADRES</t>
  </si>
  <si>
    <t>Formular pilares de la estrategia de cultura organizacional</t>
  </si>
  <si>
    <t>Formular pilares de la Estrategia de Cultura  Organizacional en la entidad, que incluye cambio organizacional,  partiendo de las directrices impartidas por la Alta Dirección y del rediseño organizacional aprobado</t>
  </si>
  <si>
    <t>Documento Estrategia Cultura Organizacional con lineamientos y directrices dadas por la Alta Dirección</t>
  </si>
  <si>
    <t>Laddy Astrid Giraldo Piedrahita</t>
  </si>
  <si>
    <t>Alicia Judith Benitez Gomez</t>
  </si>
  <si>
    <t>GETH - Gestión Estratégica de Talento Humano</t>
  </si>
  <si>
    <t>Definir el cronograma de la estrategia de cultura organizacional</t>
  </si>
  <si>
    <t>Proyectar cronograma de actividades a realizar para iniciar la primera etapa de la estrategia de cultura organizacional en la entidad</t>
  </si>
  <si>
    <t>Cronograma implementación estrategia cultura organizacional desarrollado</t>
  </si>
  <si>
    <t>Socializar la estrategia de cultura organizacional aprobada para la entidad</t>
  </si>
  <si>
    <t>Realizar socialización a los colaboradores de la ADRES, acerca de la estrategia de cultura organizacional en la entidad, mediante diferentes canales de comunicación.</t>
  </si>
  <si>
    <t>Documento con evidencias de socializaciones realizadas</t>
  </si>
  <si>
    <t>Ejecutar las líneas estratégicas del talento humano planeadas para el primer trimestre</t>
  </si>
  <si>
    <t>Desarrollar las actividades formuladas en los planes institucionales para el fortalecimiento del talento humano y documentar su seguimiento en el periodo.</t>
  </si>
  <si>
    <t>Formato GETH-FR61 "Seguimiento a las Actividades Establecidas en los Planes de Talento Humano" registrado trimestralmente</t>
  </si>
  <si>
    <t>5. Plan Estratégico de Talento Humano</t>
  </si>
  <si>
    <t>7. Plan de Incentivos Institucionales</t>
  </si>
  <si>
    <t>4. Plan de Previsión de Recursos Humanos</t>
  </si>
  <si>
    <t>3. Plan Anual de Vacantes</t>
  </si>
  <si>
    <t>8. Plan de Trabajo Anual en Seguridad y Salud en el Trabajo</t>
  </si>
  <si>
    <t>Ejecutar las líneas estratégicas del talento humano planeadas para el segundo trimestre</t>
  </si>
  <si>
    <t>Ejecutar las líneas estratégicas del talento humano planeadas para el tercer trimestre</t>
  </si>
  <si>
    <t>Ejecutar las líneas estratégicas del talento humano planeadas para el cuarto trimestre</t>
  </si>
  <si>
    <t>Realizar análisis para el otorgamiento de incentivos institucionales</t>
  </si>
  <si>
    <t>Revisar las evaluaciones del desempeño para cada nivel jerárquico de carrera administrativa, y para funcionarios de LNR, de modo que se determine el otorgamiento adecuado de los incentivos institucionales</t>
  </si>
  <si>
    <t>Reporte del otorgamiento de incentivos institucionales</t>
  </si>
  <si>
    <t>Proyectar el acto administrativo para otorgar incentivos institucionales</t>
  </si>
  <si>
    <t>Elaborar el acto administrativo para el otorgamiento de incentivos institucionales, de acuerdo con los resultados obtenidos</t>
  </si>
  <si>
    <t>Acto administrativo que otorga incentivos pecuniarios</t>
  </si>
  <si>
    <t>Socializar la gestión del conflicto de interés en la entidad</t>
  </si>
  <si>
    <t>Realizar actividades de socialización para fortalecer la apropiación de la estrategia para gestionar conflictos de interés en la entidad</t>
  </si>
  <si>
    <t>Documento con evidencias de su implementación</t>
  </si>
  <si>
    <t>Alicia Judith Benitez Gomez
Jaime Guillermo Castro Ramirez</t>
  </si>
  <si>
    <t>Talento Humano</t>
  </si>
  <si>
    <t>Fomentar la adopción del Código de Integridad de la Entidad semestre 1</t>
  </si>
  <si>
    <t xml:space="preserve">Ejecutar en el primer semestre las acciones de fortalecimiento del Código de Integridad de la Entidad, en donde se involucre la Alta Dirección con las iniciativas planteadas por los servidores públicos. </t>
  </si>
  <si>
    <t>Cronograma de implementación propuesto - Piezas comunicativas - Boletín Sintonía</t>
  </si>
  <si>
    <t>Fomentar la adopción del Código de Integridad de la Entidad semestre 2</t>
  </si>
  <si>
    <t xml:space="preserve">Ejecutar en el segundo semestre las acciones de fortalecimiento del Código de Integridad de la Entidad, en donde se involucre la Alta Dirección con las iniciativas planteadas por los servidores públicos. </t>
  </si>
  <si>
    <t>Fortalecer la política de reducción de fotocopiado e impresión de documentos del SGDA</t>
  </si>
  <si>
    <r>
      <t>Divulgar una</t>
    </r>
    <r>
      <rPr>
        <sz val="11.5"/>
        <color theme="1"/>
        <rFont val="Calibri"/>
        <family val="2"/>
      </rPr>
      <t xml:space="preserve"> campaña hacia las diferentes dependencias de la ADRES en la disminución de documentos físicos.                                 </t>
    </r>
  </si>
  <si>
    <t>Realizar piezas comunicativas a través de sintonía y otros medios para lograr la divulgación de una política cero papel</t>
  </si>
  <si>
    <t xml:space="preserve">Juan Carlos Borda Rivas </t>
  </si>
  <si>
    <t>Andres Felipe Blanco Hernandez</t>
  </si>
  <si>
    <t>GEAD - Gestión Administrativa</t>
  </si>
  <si>
    <t>Generar campañas de concientización sobre la importancia y beneficios del SIG</t>
  </si>
  <si>
    <t>Generar campañas de concientización sobre la importancia y beneficios del SIGI, así como los roles y responsabilidades  a través de los diferentes medios de comunicación de la Entidad.</t>
  </si>
  <si>
    <t>Material de campañas realizadas</t>
  </si>
  <si>
    <t>Lina Jimena Ocampo
Equipo de Comunicaciones</t>
  </si>
  <si>
    <t>GEDO - Gestión de Desarrollo Organizacional</t>
  </si>
  <si>
    <t xml:space="preserve">Realizar campañas de concientización sobre análisis de causas e identificación de causa raíz </t>
  </si>
  <si>
    <t>Realizar campañas de concientización para afianzar habilidades en relación con análisis de causas e identificación de causa raíz en la formulación de planes de mejoramiento</t>
  </si>
  <si>
    <t xml:space="preserve">Realizar campañas de concientización sobre la mejora en los resultados del FURAG </t>
  </si>
  <si>
    <t xml:space="preserve">Realizar campañas de concientización sobre la necesidad de mejorar  los resultados en la medición del FURAG con el fin de medir la eficacia del Sistema de Gestión en la entidad. </t>
  </si>
  <si>
    <t>Realizar talleres de  consciencia en el aspecto legal, administrativo y social en la gestión documental de la Entidad</t>
  </si>
  <si>
    <t>Material de talleres
Listas de asistencia</t>
  </si>
  <si>
    <t>Jairo Alejandro Barón Rubiano</t>
  </si>
  <si>
    <t>Jhon Carlos Orrego Cruz</t>
  </si>
  <si>
    <t>GDOC - Gestión Documental</t>
  </si>
  <si>
    <t>Generar un lanzamiento de la herramienta Eureka en la entidad</t>
  </si>
  <si>
    <t xml:space="preserve">Elaborar una socialización de la herramienta SIGI - Eureka, a los diferentes usuarios de la entidad, con el apoyo del proveedor PENSEMOS, para dar a conocer la importancia de la herramienta dentro de la entidad, enfocada a generar una cultura de apropiación y uso de la misma. </t>
  </si>
  <si>
    <t xml:space="preserve">Grabaciones de las sesiones del lanzamiento de la herramienta en la entidad </t>
  </si>
  <si>
    <t>Julian Felipe Mendez Baquero</t>
  </si>
  <si>
    <t>Fernando Jose Velasquez Avila 
Moises Cuca Suarez</t>
  </si>
  <si>
    <t xml:space="preserve">Elaborar capsulas informativas para comunicar por correo de sintonía. </t>
  </si>
  <si>
    <t>Elaborar capsulas "tips" informativos para remitir por correo sintonía adres</t>
  </si>
  <si>
    <t>Capsulas por correo sintonía</t>
  </si>
  <si>
    <t>Moises Cuca Suarez</t>
  </si>
  <si>
    <t>Fortalecer la divulgación de información de calidad y transparencia.</t>
  </si>
  <si>
    <t xml:space="preserve"> Información de calidad y transparencia divulgada</t>
  </si>
  <si>
    <t>Información sobre los procesos que ejecuta la ADRES para el oportuno pago y transparencia en el manejo de los recursos divulgada</t>
  </si>
  <si>
    <t>Participar en canales itinerantes (puntos móviles de atención, ferias, caravanas)I Semestre</t>
  </si>
  <si>
    <t>Participación de Atención al Ciudadano en las actividades en las que sea convocado para asistir en los eventos donde la ADRES lleva su oferta institucional y generar los informes sobre las acciones adelantadas en estas jornadas itinerantes primer semestre y aplicaría únicamente en casos donde sea convocado el proceso de Servicio al Ciudadano</t>
  </si>
  <si>
    <t>Listados de asistencia y soportes de valoración de nivel de efectividad de las jornadas</t>
  </si>
  <si>
    <t>Participar en canales itinerantes (puntos móviles de atención, ferias, caravanas)II Semestre</t>
  </si>
  <si>
    <t>Participación de Atención al Ciudadano en las actividades en las que sea convocado para asistir en los eventos donde la ADRES lleva su oferta institucional y generar los informes sobre las acciones adelantadas en estas jornadas itinerantes segundo semestre y aplicaría únicamente en casos donde sea convocado el proceso de Servicio al Ciudadano</t>
  </si>
  <si>
    <t>Diseñar e implementar con las áreas misionales de la entidad estrategias de comunicación para divulgar la gestión de los recursos del sector salud</t>
  </si>
  <si>
    <t>Articular con las áreas misionales, diseñar estrategias de comunicación para divulgar la gestión de los recursos del sector salud</t>
  </si>
  <si>
    <t xml:space="preserve">Informe de ejecución de la estrategia </t>
  </si>
  <si>
    <t>GECO - Gestión de Comunicaciones
VALR - Validación, Liquidación y Reconocimiento 
GEPR - Gestión y Pago de Recursos</t>
  </si>
  <si>
    <t xml:space="preserve">Apoyar la  realización de la audiencia publica de la rendición de cuentas.
</t>
  </si>
  <si>
    <t xml:space="preserve">Articular con las áreas misionales la realización de la audiencia publica de rendición de cuentas de la entidad periodo 2023 - 2024 </t>
  </si>
  <si>
    <t xml:space="preserve">Video y publicación del informe de la rendición de cuentas en la pagina web e intranet.
 evidencias las mesas de trabajo con las áreas misionales. </t>
  </si>
  <si>
    <t>Información de calidad y en lenguaje comprensible</t>
  </si>
  <si>
    <t>Actualizar el Normograma en la página Web</t>
  </si>
  <si>
    <t>Identificar normas aplicables a los procesos, actualizar y publicar el Normograma en la página Web</t>
  </si>
  <si>
    <t>Normograma actualizado y publicado</t>
  </si>
  <si>
    <t>Sandra Paola Benitez Leon</t>
  </si>
  <si>
    <t>Enlaces de procesos</t>
  </si>
  <si>
    <t>Elaboración los Instrumentos de Gestión de la Información</t>
  </si>
  <si>
    <t>Gestionar la aprobación del Normograma por parte de todos los responsables de procesos</t>
  </si>
  <si>
    <t>Evidencias de la gestión de aprobación del Normograma</t>
  </si>
  <si>
    <t>Marcos Jaher Parra Oviedo</t>
  </si>
  <si>
    <t>Solicitar la publicación del Normograma aprobado en la página Web</t>
  </si>
  <si>
    <t>Normograma publicado en la página Web</t>
  </si>
  <si>
    <t xml:space="preserve">Fernando Jose Velasquez Avila </t>
  </si>
  <si>
    <t>Solicitar la depuración de la sección Normatividad de la página Web.</t>
  </si>
  <si>
    <t>Sección Normatividad de la página Web depurada</t>
  </si>
  <si>
    <t>Gabriela Mendez Pelaez</t>
  </si>
  <si>
    <t>Fortalecer el modelo de gestión del conocimiento en la Entidad​</t>
  </si>
  <si>
    <t>Modelo de Gestión y operación del Conocimiento y la innovación fortalecido</t>
  </si>
  <si>
    <t>Analizar contenidos de mayor consulta en cuanto lenguaje claro grupos de valor e interés I Semestre</t>
  </si>
  <si>
    <t>Identificar, priorizar y analizar contenidos de mayor consulta, con la participación de servidores para reconocer si son fáciles o no de entender (acciones de simplificación).Evaluar contenido respuestas a PQRSD y adecuar en un lenguaje claro I semestre</t>
  </si>
  <si>
    <t xml:space="preserve">5 respuestas a PQRSD analizadas y adecuadas en lenguaje claro </t>
  </si>
  <si>
    <t>Fortalecimiento de los canales de atención</t>
  </si>
  <si>
    <t>Analizar contenidos de mayor consulta en cuanto lenguaje claro grupos de valor e interés II Semestre</t>
  </si>
  <si>
    <t>Identificar, priorizar y analizar  contenidos de mayor consulta, con la participación de servidores para reconocer si son fáciles o no de entender (acciones de simplificación).Evaluar contenido respuestas a PQRSD y adecuar en un lenguaje claro  II semestre</t>
  </si>
  <si>
    <t>Socializar información de Servicio al Ciudadano a los funcionarios de la entidad I Semestre</t>
  </si>
  <si>
    <t>Generar un slogan para que a través del Boletín Sintonía se publiquen durante el semestre 6 contenidos con información relevante frente al servicio al ciudadano</t>
  </si>
  <si>
    <t>Información socializada a los funcionarios y grupos de interés sobre servicio al ciudadano y transparencia</t>
  </si>
  <si>
    <t>Socializar información de Servicio al Ciudadano a los funcionarios de la entidad II Semestre</t>
  </si>
  <si>
    <t>Actualizar la Política Institucional de Servicio al Ciudadano</t>
  </si>
  <si>
    <t>Con base en los resultados del FURAG 2023 realizar los ajuste a la PISC publicar y socializar con los funcionarios</t>
  </si>
  <si>
    <t>Política Institucional de Servicio al Ciudadano actualizada y presentada en el CIGD que se convoque</t>
  </si>
  <si>
    <t>Caracterizar a la ciudadanía y grupos de valor</t>
  </si>
  <si>
    <t>Anualmente actualizar la caracterización de ciudadanía y Grupos de Interés de la entidad con el apoyo y orientación de la OAPCR</t>
  </si>
  <si>
    <t>Caracterización de usuarios Actualizada</t>
  </si>
  <si>
    <t>Realizar capacitación y apropiación de la herramienta ORFEO</t>
  </si>
  <si>
    <t>Realizar al menos una capacitación semestral sobre el uso y apropiación de la Herramienta de Gestión documental y PQRSD ORFEO a través del  Procedimiento Gestión de PQRSD ORFEO</t>
  </si>
  <si>
    <t>Funcionarios y colaboradores capacitados en ORFEO. Reporte de asistencia</t>
  </si>
  <si>
    <t>Realizar capacitaciones a las Entidades Territoriales</t>
  </si>
  <si>
    <t>Efectuar desde la DLyG 12 capacitaciones virtuales en el transcurso de la vigencia a las Entidades Territoriales, EPS, IPS y proveedores de servicios y tecnologías en salud relacionadas con los procesos misionales de la ADRES</t>
  </si>
  <si>
    <t>Listados de asistencia y material presentado</t>
  </si>
  <si>
    <t>Lizeth Yamile Betancourt Marin
Carlos Eduardo Castro</t>
  </si>
  <si>
    <t>Realizar asistencias técnicas personalizadas en territorio a las IPS públicas y privadas en los  temas relacionados al proceso  de reclamaciones con cargo a la ADRES.</t>
  </si>
  <si>
    <t>Asistir  técnicamente a  diez (10) territorios, mediante visitas de capacitación en los temas de reclamaciones con cargo a la ADRES.</t>
  </si>
  <si>
    <t>Listados de asistencias y resultados de encuestas a los asistentes.
Presentaciones</t>
  </si>
  <si>
    <t>Ejecutar el Banco del Conocimiento versión 2</t>
  </si>
  <si>
    <t>Implementar el Banco del Conocimiento versión 2</t>
  </si>
  <si>
    <t>Material del Banco del Conocimiento cargado en Moodle</t>
  </si>
  <si>
    <t>Desarrollar el plan de trabajo formulado con base en resultados FURAG</t>
  </si>
  <si>
    <t xml:space="preserve">Ejecutar durante la vigencia las acciones planteadas para fortalecer la gestión del conocimiento, según los resultados obtenidos del FURAG. </t>
  </si>
  <si>
    <t>Documento con evidencias de su ejecución</t>
  </si>
  <si>
    <t>Finalizar la fase II (Inventario en estado natural)</t>
  </si>
  <si>
    <t>Construcción de los Inventarios Documentales en estado natural.</t>
  </si>
  <si>
    <t xml:space="preserve">Inventarios Documentales en estado Natural.
</t>
  </si>
  <si>
    <t>Recursos asignados con vigencia futura, no hacen parte de la vigencia corriente</t>
  </si>
  <si>
    <t>Elaborar el Instrumento Archivístico y trámite de convalidación de TVD.</t>
  </si>
  <si>
    <t>Elaboración e inicio del proceso de convalidación de las TVD ante el AGN.</t>
  </si>
  <si>
    <t xml:space="preserve">
Tablas de Valoración Documental Elaboradas e iniciado el tramite de convalidación ante el AGN</t>
  </si>
  <si>
    <t>Linea inicia una vez finalice el Inventrio en estado Natural-momento en el cual se puede definir el alcance y valor de la actividad.</t>
  </si>
  <si>
    <t xml:space="preserve">Finalizar el proceso de convalidación de las TRD V2 </t>
  </si>
  <si>
    <t>Finalizar el proceso de convalidación de las TRD V2 ante el AGN.</t>
  </si>
  <si>
    <t xml:space="preserve">Certificados de convalidación y RUSD de la V2 de las TRD.
</t>
  </si>
  <si>
    <t>Actualizar las TRD V3 e iniciar el proceso de convalidación con AGN</t>
  </si>
  <si>
    <t xml:space="preserve">
Proyectar la V3 de las TRD.
Iniciar el proceso de convalidación de la V3 de las TRD ante el AGN.</t>
  </si>
  <si>
    <t xml:space="preserve">
Proyecto de TRD V3.
Oficio de inicio de tramite de convalidación de la V3 de TRD ante el AGN. </t>
  </si>
  <si>
    <t>247</t>
  </si>
  <si>
    <t>Director(a) de Gestión de Tecnologías de la Información y las Comunicaciones</t>
  </si>
  <si>
    <t xml:space="preserve">Implementar el Plan de Conservación Documental. </t>
  </si>
  <si>
    <t xml:space="preserve">Consiste en la implementación de los ocho programas de conservación preventiva, definidas en el Plan de Conservación Documental, componente del Sistema Integrado de Conservación SIC. </t>
  </si>
  <si>
    <t>Presentación al CIGD con la descripción de los avances del Plan de Conservación Documental.</t>
  </si>
  <si>
    <t xml:space="preserve">Capacitar a los funcionarios en la herramienta ORFEO y gestión de documentos electrónicos </t>
  </si>
  <si>
    <t>La sensibilización está enfocada en fortalecer la correcta administración de los archivos electrónicos en la ADRES con la utilización de ORFEO y/o metodología de índice electrónico y herramienta transitoria SFTP.</t>
  </si>
  <si>
    <t>Listas de asistencia y Memorias de las capacitaciones.</t>
  </si>
  <si>
    <t>Realizar jornadas de socialización y divulgación del Código General Disciplinario I semestre</t>
  </si>
  <si>
    <t>Realizar jornadas de socialización y divulgación a servidores y contratistas de la entidad frente a las responsabilidades y el Código General Disciplinario I semestre</t>
  </si>
  <si>
    <t>Actas de reuniones, listados de asistencia y pantallazos.</t>
  </si>
  <si>
    <t>Maria Teresa Salazar Garcia</t>
  </si>
  <si>
    <t>Gina Paola Gutierrez Perez</t>
  </si>
  <si>
    <t>Gestión del Riesgo de Corrupción – Mapa de Riesgos de Corrupción</t>
  </si>
  <si>
    <t>GPAD - Gestión y Prevención de Asuntos Disciplinarios</t>
  </si>
  <si>
    <t>Realizar jornadas de socialización y divulgación del Código General Disciplinario II semestre</t>
  </si>
  <si>
    <t>Realizar jornadas de socialización y divulgación a servidores y contratistas de la entidad frente a las responsabilidades y el Código General Disciplinario II semestre</t>
  </si>
  <si>
    <t xml:space="preserve">Fase II Definir los contenidos del módulo de supervisión y ampliación de contenidos </t>
  </si>
  <si>
    <t xml:space="preserve">Establecer la descripción de los contenidos del módulo de supervisión y ampliar conocimientos básicos sobre las modalidades de contratación y su normatividad aplicable. </t>
  </si>
  <si>
    <t>Contenidos del módulo de supervisión y modalidades definidos</t>
  </si>
  <si>
    <t>Aura Maria Gomez De Los Rios</t>
  </si>
  <si>
    <t>Diana Milena Hernandez Thiriatl
Esperanza Rodriguez Roldan</t>
  </si>
  <si>
    <t>GCON - Gestión Contractual</t>
  </si>
  <si>
    <t xml:space="preserve">Fase II Establecer la metodología de divulgación del modulo de supervisión ampliación de contenidos </t>
  </si>
  <si>
    <t xml:space="preserve">Elegir una metodología que permita transmitir el conocimiento de manera sencilla a los interesados, sobre los temas de supervisión y ampliación de la primera etapa de conocimiento sobre las modalidades de selección. </t>
  </si>
  <si>
    <t>Documento con la metodología para divulgación de contenidos</t>
  </si>
  <si>
    <t>Fase II Ejecutar el módulo de cono nocimiento virtual sobre supervisión</t>
  </si>
  <si>
    <t xml:space="preserve">	Implementar el módulo de conocimiento de supervisión complementado con las modalidades de contratación </t>
  </si>
  <si>
    <t>Módulo de conocimiento virtual de supervisión desarrollado</t>
  </si>
  <si>
    <t>Elaborar capacitaciones dirigidas al usuario final para el uso correcto de la herramienta Eureka.</t>
  </si>
  <si>
    <t>Capacitar a los funcionarios usuario finales de la herramienta en los diferentes módulos que manejan</t>
  </si>
  <si>
    <t>Grabaciones de las capacitaciones realizadas</t>
  </si>
  <si>
    <t>Actualizar videos con el uso de la herramienta Eureka y subirlos a la plataforma Stream.</t>
  </si>
  <si>
    <t xml:space="preserve">actualizar los videos que se encuentran cargados, según las nuevas funcionalidades y/o actualizaciones de la herramienta </t>
  </si>
  <si>
    <t xml:space="preserve">Videos actualizados en Stream </t>
  </si>
  <si>
    <t>Moises Cuca Suarez
Norela Briceño Bohorquez
Lina Jimena Ocampo Arias
Jaime Guillermo Castro Ramirez
Diana Esperanza Torres Rodriguez
Diana Fernanda Forero Corredor</t>
  </si>
  <si>
    <t>Cargar las guías de uso de la herramienta Eureka en un apartado espacial de la INTRANET</t>
  </si>
  <si>
    <t xml:space="preserve">Mantener las guías actualizadas en el repositorio de la intranet y Moodle </t>
  </si>
  <si>
    <t>* Evidencia de guías cargadas en Moodle
* Guías Cargadas en Intranet</t>
  </si>
  <si>
    <t>Moises Cuca Suarez
Jaime Guillermo Castro Ramirez</t>
  </si>
  <si>
    <t>Documentar la actualización permanente del Normograma</t>
  </si>
  <si>
    <t>Documentar en el Procedimiento de Control de Documentos la actualización permanente del Normograma</t>
  </si>
  <si>
    <t>Procedimiento actualizado</t>
  </si>
  <si>
    <t>Aprobar la actualización del procedimiento</t>
  </si>
  <si>
    <t>Procedimiento aprobado</t>
  </si>
  <si>
    <t>Actualizar la metodología para  realizar la evaluación de satisfacción de los grupos de valor y de interés sobre los atributos de calidad de los servicios de la ADRES</t>
  </si>
  <si>
    <t>Revisar y actualizar la metodología para  realizar la evaluación de satisfacción de los grupos de valor y de interés sobre los atributos de calidad de los servicios de la ADRES y la identificación de sus necesidades, expectativas y requisitos</t>
  </si>
  <si>
    <t>Martha Ligia Serna
Carlos Obregón Gonzalez
Enlaces procesos misionales</t>
  </si>
  <si>
    <t>Socializar la metodología propuesta para aprobación</t>
  </si>
  <si>
    <t>Isabel Cristina Estrada
Carlos Obregon Gonzalez
Responsables procesos misionales</t>
  </si>
  <si>
    <t xml:space="preserve">Realizar una capacitación sobre cultura de datos y análisis de resultados </t>
  </si>
  <si>
    <t>Realizar una capacitación sobre cultura de datos y análisis de resultados</t>
  </si>
  <si>
    <t>Material de capacitación
Listas de asistencia</t>
  </si>
  <si>
    <t>José Fabian Vaca C</t>
  </si>
  <si>
    <t>Daniel Eduardo Cabezas Murillo
Norela Briceño Bohorquez</t>
  </si>
  <si>
    <t>Actualizar manual de funciones con las responsabilidades de los funcionarios en los sistemas de gestión</t>
  </si>
  <si>
    <t>Manual de funciones actualizado</t>
  </si>
  <si>
    <t>Actualizar el Glosario en la página Web</t>
  </si>
  <si>
    <t>Identificar glosario relevante de los procesos y actualizarlo</t>
  </si>
  <si>
    <t>Glosario actualizado</t>
  </si>
  <si>
    <t>Enlaces de los proceso
Todos los integrantes del la OAPCR</t>
  </si>
  <si>
    <t>Gestionar la aprobación del Glosario por parte de todos los responsables de procesos</t>
  </si>
  <si>
    <t>Evidencias de la gestión de aprobación del Glosario</t>
  </si>
  <si>
    <t>Solicitar la publicación y depuración de la sección Glosario de la página Web.</t>
  </si>
  <si>
    <t>Sección Glosario de la página Web publicada y depurada</t>
  </si>
  <si>
    <t>Documentar la actualización permanente del Glosario</t>
  </si>
  <si>
    <t xml:space="preserve">Documentar en el Procedimiento de Control de Documentos la actualización permanente del Glosario </t>
  </si>
  <si>
    <t>Elaborar un diagnosticó del nivel de competencia en los mercados relacionados con sus adquisiciones</t>
  </si>
  <si>
    <t>Elaborar un diagnosticó del nivel de competencia en los mercados relacionados con sus adquisiciones utilizando los siguientes elementos para el diagnóstico de competencia  en sus procesos de adquisición:
Cambios en la dinámica de precios; Número de proponentes; Número de procesos desiertos; Cambios en la calidad del bien o servicio</t>
  </si>
  <si>
    <t>Diagnóstico del nivel de competencia elaborado</t>
  </si>
  <si>
    <t>Establecer e implementar mejoras o estrategias para generar mayor competencia en sus procesos de compra durante la vigencia evaluada</t>
  </si>
  <si>
    <t>Estrategias para generar mayor competencia establecida</t>
  </si>
  <si>
    <t>Actualizar y fortalecer el Programa de Vigilancia Epidemiológica de Riesgo Psicosocial</t>
  </si>
  <si>
    <t>Actualizar el Programa de Vigilancia Epidemiológica de Riesgo Psicosocial.</t>
  </si>
  <si>
    <t>Documento del Programa de vigilancia epidemiológica actualizado. Evidencias de actividades de intervención de riesgo psicosocial.</t>
  </si>
  <si>
    <t>Ana Milena Escobar Rincón</t>
  </si>
  <si>
    <t>Construir los procesos y procedimientos del área de analítica e innovación</t>
  </si>
  <si>
    <t>Realizar el levantamiento y diseño de los procesos y procedimientos del área de analítica e innovación con forme las políticas de las ADRES para que sean incorporados en el sistema de gestión de la calidad de la organización.</t>
  </si>
  <si>
    <t>Documentos de procesos y procedimientos del área de analítica e innovación.</t>
  </si>
  <si>
    <t>15. Plan de Fortalecimiento del SIGI</t>
  </si>
  <si>
    <t>Realizar el seminario de AuditorIA</t>
  </si>
  <si>
    <t>Seminario de auditorIA</t>
  </si>
  <si>
    <t>Establecer alianzas con actores clave en el sector salud (ejemplo: fasecolda)</t>
  </si>
  <si>
    <t>Generar sinergias interinstitucionales para obtener información pertinente, de primera mano, oportuna para dar cumplimiento a la misionalidad del área.</t>
  </si>
  <si>
    <t>Procesos de intercambio confiable de información y metodologías.</t>
  </si>
  <si>
    <t xml:space="preserve">17.Gestión de la información estadística
</t>
  </si>
  <si>
    <t>Rediseño e implementación de la estructura organizacional acorde a las funciones y responsabilidades misionales y exigencias del PND</t>
  </si>
  <si>
    <t>Rediseño organizacional implementado</t>
  </si>
  <si>
    <t>Diagnóstico rediseño organizacional</t>
  </si>
  <si>
    <t>Bases PND: Proveer vacantes, ampliación de la planta global y creación de plantas temporales.</t>
  </si>
  <si>
    <t>Elaborar estudio de cargas laborales</t>
  </si>
  <si>
    <t>A partir de los procesos y procedimientos documentados, realizar el estudio de levantamiento de cargas de trabajo, conforme a los lineamientos del DAFP, con el acompañamiento de las diferentes dependencias de la ADRES</t>
  </si>
  <si>
    <t>Documento del estudio de cargas laborales</t>
  </si>
  <si>
    <t>Realizar análisis del estudio de cargas laborales obtenido</t>
  </si>
  <si>
    <t>Con base en el estudio de cargas laborales desarrollado, se analizarán estos resultados para establecer un documento con las recomendaciones y conclusiones correspondientes</t>
  </si>
  <si>
    <t>Documento con recomendaciones y acciones de continuidad frente al estudio realizado</t>
  </si>
  <si>
    <t>Estudio Técnico de Rediseño organizacional ejecutado</t>
  </si>
  <si>
    <t>Realizar el estudio técnico de rediseño organizacional</t>
  </si>
  <si>
    <t>El estudio técnico debe contener la información y la documentación de acuerdo a la guía de rediseño institucional del DAFP. La actividad se desarrolla en coordinación con las dependencias involucradas en la recopilación, elaboración y validación de información</t>
  </si>
  <si>
    <t>Estudio técnico de rediseño institucional elaborado</t>
  </si>
  <si>
    <t>Proyectar los documentos para formalizar el rediseño organizacional</t>
  </si>
  <si>
    <t>Con base en el estudio técnico resultante para el rediseño organizacional, se construirán los documentos que lo formalizan ante las instancias pertinentes.</t>
  </si>
  <si>
    <t>Borrador de Decretos de restructuración, Manual de Funciones, entre otros</t>
  </si>
  <si>
    <t>Someter a consideración el rediseño organizacional ante las instancias pertinentes</t>
  </si>
  <si>
    <t xml:space="preserve">Presentar a las entidades correspondientes el proyecto de rediseño organizacional, acompañado de los documentos que soportan su análisis. </t>
  </si>
  <si>
    <t>Oficios presentados a las instancias pertinentes</t>
  </si>
  <si>
    <t>DO2. Optimizar las capacidades organizacionales dentro del marco de la arquitectura empresarial de la Entidad mediante la implementación de la transformación digital que permita modernizar la entidad, facilitar la prestación de los servicios a los grupos de valor y mejorar la transparencia y publicidad de la información para el seguimiento de los recursos de la salud</t>
  </si>
  <si>
    <t xml:space="preserve">Modernizar y optimizar los sistemas de información en la ADRES </t>
  </si>
  <si>
    <t>Sistemas de información modernizados y optimizados</t>
  </si>
  <si>
    <t>Procesos automatizados, trámites y servicios digitalizados</t>
  </si>
  <si>
    <t>Bases PND: La modernización institucional con el fortalecimiento de la rectoría del MSPS, la capacidad de ADRES</t>
  </si>
  <si>
    <t>Bases PND: La ampliación en la salud digital a través de la apropiación de tecnologías de información en el ecosistema sanitario, desde aplicaciones y servicios digítales, desarrollo y adopción de sistemas y componentes de TIC, con interoperabilidad, estándares de salud y ciberseguridad.</t>
  </si>
  <si>
    <t>Generar Diagnóstico integral de archivos - componente tecnológico documento y expediente electrónico</t>
  </si>
  <si>
    <t>Aplicaciones de instrumentos de recopilación de información y verificación de procesos en sitio, tendientes a establecer el estado de la gestión documental de la entidad, principalmente en lo que respecta al componente tecnológico, documento y expediente electrónico.</t>
  </si>
  <si>
    <t>Documento "diagnostico integral de archivo"</t>
  </si>
  <si>
    <t>309</t>
  </si>
  <si>
    <t>Diseñar el modelo de gestión documental electrónico, que incluye la concepción de un SGDEA</t>
  </si>
  <si>
    <t xml:space="preserve">Corresponde a la generación de documentos en los que se sustenta el Modelo de Gestión Documental Electrónica; elementos que deben ser acordes con los postulados de Arquitectura Empresarial, Gobernanza de la Información, instrumentos archivísticos y el aprovechamiento de las herramientas informáticas y documentales existentes de la entidad; obteniendo adicionalmente las definición de los requerimientos técnicos y funcionales del Sistema de Gestión de Documentos Electrónicos de Archivo - SGDEA. </t>
  </si>
  <si>
    <t>Documento "Diseño del Modelo de Gestión Documental Electrónico analizado y estructurado desde las dimensiones de la arquitectura empresarial (arquitectura misional o de negocio, sistemas de información, información, infraestructura tecnológica, gobierno de TI, estrategia de T.I y uso y apropiación)".</t>
  </si>
  <si>
    <t xml:space="preserve">Establecer los requerimientos puntuales del SGDEA  documentos y expedientes electrónicos </t>
  </si>
  <si>
    <t xml:space="preserve">Revisión de sistema documental y de los demás sistemas de gestión de documentos SGDE de la entidad, tendiente a identificar los aspectos necesarios que lleven a generar un "documento con los requerimientos técnicos funcionales, así como los no funcionales, que deberá contemplar el Sistema de Gestión de Documentos Electrónicos de Archivo SGDEA de la ADRES conforme a su contexto institucional, este modelo debe considerar una especificación Moreq generalmente aceptada por la comunidad internacional y adoptado al contexto normativo colombiano. </t>
  </si>
  <si>
    <t xml:space="preserve">Documento con los requerimientos técnicos funcionales y no funcionales que debe contemplar el Sistema de Gestión de Documentos Electrónicos de Archivo SGDEA de ADRES. </t>
  </si>
  <si>
    <t xml:space="preserve">Actualizar la Política de Gestión Documental (acorde con los avances del proyecto SGDEA) </t>
  </si>
  <si>
    <t>Actualización de Política de Gestión Documental, con base en la normatividad vigente. Una vez se vayan generando documentos del proyecto SGDEA, se actualizará para mantener una alineación frente a los mismos.</t>
  </si>
  <si>
    <t>Política de Gestión Documental actualizada</t>
  </si>
  <si>
    <t xml:space="preserve">Implementar tramites y servicios digitalizados y automatizados </t>
  </si>
  <si>
    <t>Realizar la transformación de procesos tradicionales de trámites y servicios en un entorno digital, utilizando tecnologías de información, de acuerdo con lo dispuesto en el plan de racionalización de trámites y estrategia de racionalización de trámites en el SUIT de Función Pública.</t>
  </si>
  <si>
    <t>Evidencias de implementación de tramites y servicios digitalizados y automatizados de acuerdo con el plan y estrategia de racionalización.</t>
  </si>
  <si>
    <t>Heriberto Albutria Cortes</t>
  </si>
  <si>
    <t xml:space="preserve">9. Racionalización de trámites
</t>
  </si>
  <si>
    <t>Realizar seguimiento al plan de racionalización de trámites y monitoreo a la estrategia 2024</t>
  </si>
  <si>
    <t>A partir del plan y la estrategia de racionalización de trámites definida para el 2024 solicitar a los procesos responsables el reporte de avances y realizar el respectivo registro en la herramienta dispuesta por la Función Pública para tal fin (SUIT)</t>
  </si>
  <si>
    <t>Registro en SUIT del monitoreo a las acciones de racionalización</t>
  </si>
  <si>
    <t>Constanza Cristina Diaz Romero</t>
  </si>
  <si>
    <t>Juan Carlos Escobar Baquero
Maria Margarita Bravo Robayo
Juan Carlos Girón Sanabria
Roció Puentes 
Mayra Alejandra Perez Bejarano</t>
  </si>
  <si>
    <t>Dirección de Gestión de Recursos Financieros de Salud (DGRF)
Dirección de Liquidaciones y Garantías (DLYG)
Dirección de Otras Prestaciones (DOP)</t>
  </si>
  <si>
    <t>Depende de los otros entregables que hagan parte del producto de la DGTI</t>
  </si>
  <si>
    <t xml:space="preserve">9. Racionalización de trámites </t>
  </si>
  <si>
    <t>Implementar los criterios de usabilidad web para los trámites (parcial y totalmente en línea)</t>
  </si>
  <si>
    <t>Criterios de usabilidad web para los trámites implementados</t>
  </si>
  <si>
    <t>Cesar Ramírez</t>
  </si>
  <si>
    <t xml:space="preserve">Promover el uso de la autenticación digital de Servicios Ciudadanos Digitales </t>
  </si>
  <si>
    <t xml:space="preserve">Autenticación digital de Servicios Ciudadanos Digitales </t>
  </si>
  <si>
    <t>Javier Muñoz</t>
  </si>
  <si>
    <t>Saul Diaz Olivares</t>
  </si>
  <si>
    <t>Aprobación del paso a producción herramienta tecnológica Prestaciones económicas RC - REE</t>
  </si>
  <si>
    <t>Paso a producción de la herramienta tecnológica para el reconocimiento de las Prestaciones económicas RC - REE implementado en producción. 
Esta actividad implica racionalización del trámite: Reconocimiento de prestaciones económicas a afiliados a los regímenes especial y/o de excepción​</t>
  </si>
  <si>
    <t>Acta del paso a producción de la fase I del aplicativo con la aprobación de los actores involucrados.</t>
  </si>
  <si>
    <t xml:space="preserve">Yerly Alejandra Niño
Ricardo Padilla
Karen Suarez
John Rojas
</t>
  </si>
  <si>
    <t>9. Racionalización de trámites</t>
  </si>
  <si>
    <t>Realizar despliegue en el ambiente productivo de la herramienta tecnológica Prestaciones económicas RC - REE</t>
  </si>
  <si>
    <t xml:space="preserve">Llevar a cabo el despliegue conforme al procedimiento del control y gestión de cambios que tiene implementado la DGTIC para la herramienta tecnológica para el procesamiento y liquidación de prestaciones económicas y devoluciones, Fase I -  Prestaciones económicas RC - REE </t>
  </si>
  <si>
    <t>Herramienta tecnológica para el procesamiento y liquidación de prestaciones económicas y devoluciones, Fase I -  Prestaciones económicas RC - REE  en ambiente de producción</t>
  </si>
  <si>
    <t>Actualización de procedimientos asociados a Prestaciones económicas RC - REE</t>
  </si>
  <si>
    <t>Actualización y/o creación de procedimientos asociados a Prestaciones económicas RC - REE.
Esta actividad implica racionalización del trámite: Reconocimiento de prestaciones económicas a afiliados a los regímenes especial y/o de excepción​.</t>
  </si>
  <si>
    <t>Aprobación del paso a producción herramienta tecnológica Devoluciones RC - REE</t>
  </si>
  <si>
    <t>Paso a producción de la herramienta tecnológica para el reconocimiento de las Devoluciones RC - REE implementado en producción.
Esta actividad implica racionalización del trámite: Devolución de aportes pagados directamente a la ADRES</t>
  </si>
  <si>
    <t>Acta del paso a producción de la fase II del aplicativo con la aprobación de los actores involucrados.</t>
  </si>
  <si>
    <t>Monica Buesaquillo
Rocio Puentes</t>
  </si>
  <si>
    <t>Realizar despliegue en el ambiente productivo de la herramienta tecnológica Devoluciones RC - REE</t>
  </si>
  <si>
    <t>Llevar a cabo el despliegue conforme al procedimiento del control y gestión de cambios que tiene implementado la DGTIC para la herramienta tecnológica para el procesamiento y liquidación de prestaciones económicas y devoluciones, Fase II -  Devoluciones RC - REE</t>
  </si>
  <si>
    <t>Herramienta tecnológica para el procesamiento y liquidación de prestaciones económicas y devoluciones, Fase II -  Devoluciones RC - REE   en ambiente de producción</t>
  </si>
  <si>
    <t>Actualización de procedimientos asociados a Devoluciones RC - REE</t>
  </si>
  <si>
    <t>Actualización y/o creación de procedimientos asociados a Devoluciones RC - REE.
Esta actividad implica racionalización del trámite: Devolución de aportes pagados directamente a la ADRES</t>
  </si>
  <si>
    <t>Realizar un estudio de capacidad de la infraestructura Microsoft para el desarrollo e implementación de tableros de control de grandes volúmenes de datos</t>
  </si>
  <si>
    <t>Crear y hacer accesible un tablero de Cartera</t>
  </si>
  <si>
    <t xml:space="preserve">Crear un tablero para la base de Cartera </t>
  </si>
  <si>
    <t>Tablero CARTERA</t>
  </si>
  <si>
    <t>OFAS - Operaciones de Fortalecimiento Financiero del Sistema de Salud</t>
  </si>
  <si>
    <t>Crear y hacer accesible un tablero de la base de MIPRES</t>
  </si>
  <si>
    <t>Crear un tablero para la base MIPRES que permita apoyar procesos misionales de la entidad, así como la realización de actividades de exploración de datos para responder preguntas de negocio y apoyo a la detección de anomalías. Este tablero debe hacerse disponible para su consulta por las partes interesadas.</t>
  </si>
  <si>
    <t>Tablero MIPRES</t>
  </si>
  <si>
    <t>Crear y hacer accesible un tablero de los Estados Financieros de las EPS y las IPS</t>
  </si>
  <si>
    <t>Tablero Estados financieros EPS IPS</t>
  </si>
  <si>
    <t>Crear y hacer accesible un tablero de la base de RECOBROS</t>
  </si>
  <si>
    <t>Crear un tablero para la base RECOBROS que permita apoyar procesos misionales de la entidad, así como la realización de actividades de exploración de datos para responder preguntas de negocio y apoyo a la detección de anomalías. Este tablero debe hacerse disponible para su consulta por las partes interesadas.</t>
  </si>
  <si>
    <t>Tablero RECOBROS</t>
  </si>
  <si>
    <t>Entregar el boletín de VEHÍCULOS FANTASMA e implementarlo en una plataforma adecuada para el consumo de los interesados. Este proceso además será automatizado, lo cual contemplara el consumo desde las fuentes de información, las transformaciones necesarias, cálculos, y generación del documento en los formatos requeridos.</t>
  </si>
  <si>
    <t>Boletín automatizado VEHÍCULOS FANTASMA</t>
  </si>
  <si>
    <t>Crear el boletín de GIRO DIRECTO e implementarlo en una plataforma adecuada para el consumo de los interesados. Este proceso además será automatizado, lo cual contemplara el consumo desde las fuentes de información, las transformaciones necesarias, cálculos, y generación del documento en los formatos requeridos.</t>
  </si>
  <si>
    <t>Boletín automatizado GIRO DIRECTO</t>
  </si>
  <si>
    <t>Crear el boletín de RECLAMACIONES e implementarlo en una plataforma adecuada para el consumo de los interesados. Este proceso además será automatizado, lo cual contemplara el consumo desde las fuentes de información, las transformaciones necesarias, cálculos, y generación del documento en los formatos requeridos.</t>
  </si>
  <si>
    <t>Boletín automatizado RECLAMACIONES</t>
  </si>
  <si>
    <t>Diseño e implementación de métodos, procedimientos y algoritmos para la detección de inconsistencias y movimientos anómalos en la base de RECLAMACIONES</t>
  </si>
  <si>
    <t>Informe o tablero con identificación de registros inconsistentes en la base de RECLAMACIONES</t>
  </si>
  <si>
    <t>Diseño e implementación de métodos, procedimiento y algoritmos para la detección de inconsistencias y movimientos anómalos en la base de MIPRES-RECOBROS</t>
  </si>
  <si>
    <t>Informe o tablero con identificación de registros inconsistentes en la base de MIPRES-RECOBROS</t>
  </si>
  <si>
    <t>Diseño e implementación de métodos, procedimientos y algoritmos para la detección de inconsistencias y movimientos anómalos en la base de BDUA</t>
  </si>
  <si>
    <t>Informe o tablero con identificación de registros inconsistentes en la base de BDUA</t>
  </si>
  <si>
    <t>Implementar procedimientos de manejo avanzado de datos que resulten en la automatización, mejora de la calidad o incremento de la productividad de las labores de auditoría de las reclamaciones y recobros.</t>
  </si>
  <si>
    <t>Por el reconocimientos de los procedimientos detallados de las labores de auditoría para el pago de las reclamaciones y recobros, identificar las actividades que pueden ser mejoradas o automatizadas por el manejo avanzado de datos o desarrollo de bots.</t>
  </si>
  <si>
    <t>Herramientas de manejo avanzado de datos incrustados en los procedimientos de auditoría</t>
  </si>
  <si>
    <t>Apoyar con métodos, técnicas, metodologías para la identificación al deudor de los accidentes de tránsito no SOAT</t>
  </si>
  <si>
    <t>Base de datos que relaciona al deudor de accidentes de tránsito no SOAT.</t>
  </si>
  <si>
    <t>Implementar métodos, técnicas, metodologías para el apoyo a los procesos de Auditoria de campo</t>
  </si>
  <si>
    <t>Implementar métodos, técnicas, metodologías para el apoyo a los procesos de Auditoria de campo que permitan con apoyo tecnológico mejorar la productividad.</t>
  </si>
  <si>
    <t>Procedimientos y aplicaciones que apoyan la auditoría de campo.</t>
  </si>
  <si>
    <t>Desarrollo e implementación de innovaciones en los procesos de auditoria de reclamaciones, recobros y demás tecnologías NO PBS</t>
  </si>
  <si>
    <t>Generar nuevos procesos que mejoren la labor de auditoría, los cuales son habilitados por las capacidades de uso de tecnologías y técnicas propias del aprendizaje de máquina.</t>
  </si>
  <si>
    <t>Procedimientos y aplicaciones que apoyan la auditoría de reclamaciones y recobros</t>
  </si>
  <si>
    <t>Programa de soporte y mantenimiento de sistemas de información</t>
  </si>
  <si>
    <t>Implementación del plan de mantenimiento de los sistemas de información</t>
  </si>
  <si>
    <t>Documento de informe con las actividades de mantenimiento correctivo y preventivo de los sistemas de información</t>
  </si>
  <si>
    <t>Documento: Informe de implementación del Plan de Mantenimiento de sistemas de Información</t>
  </si>
  <si>
    <t>Dirección de Tecnologías de la Información y las Comunicaciones</t>
  </si>
  <si>
    <t>OSTI - Operación y Soporte a las Tecnologías de Información y las Comunicaciones</t>
  </si>
  <si>
    <t xml:space="preserve">Ejecutar soportes y mantenimientos de la herramienta </t>
  </si>
  <si>
    <t>Realizar el respectivo soporte de la herramienta EUREKA, con el fin que su funcionalidad sea la adecuada para el procesamiento y seguimiento de información que se genera en el sistema.</t>
  </si>
  <si>
    <t xml:space="preserve">Herramienta funcionando óptimamente </t>
  </si>
  <si>
    <t>Gestión efectiva de microservicios en la ADRES implementada</t>
  </si>
  <si>
    <t>Implementar bases de datos específicas para cada servicio o utilizar patrones de replicación y sincronización de datos.</t>
  </si>
  <si>
    <t>Gestionar las bases de datos en un entorno de microservicios. Puede implicar la creación de bases de datos dedicadas para cada servicio individual o la implementación de patrones que permitan la replicación y sincronización eficiente de datos entre servicios. La elección depende de factores como la independencia de servicios y el rendimiento del sistema.</t>
  </si>
  <si>
    <t>Evidencia implementación Bases de datos</t>
  </si>
  <si>
    <t>Establecer un proceso formal de gestión del ciclo de vida de los microservicios, que incluya la creación, mantenimiento, retiro y sustitución.</t>
  </si>
  <si>
    <t>Establecer un conjunto estructurado de procedimientos para administrar todos los aspectos del ciclo de vida de los microservicios. Esto incluye la fase de creación, donde se desarrollan y despliegan nuevos microservicios; el mantenimiento, que abarca actualizaciones y correcciones; el retiro, que implica la eliminación planificada de microservicios obsoletos; y la sustitución, que contempla la introducción de nuevos microservicios en lugar de los existentes. Este proceso busca optimizar la eficiencia y confiabilidad de la arquitectura de microservicios.</t>
  </si>
  <si>
    <t>Documento: Proceso o procedimiento formal de gestión del ciclo de vida de los microservicios</t>
  </si>
  <si>
    <t>Autenticación electrónica</t>
  </si>
  <si>
    <t xml:space="preserve">Desarrollar los flujos de firma de documentos </t>
  </si>
  <si>
    <t>Esto incluye la identificación de los responsables de la firma, la definición de niveles de autorización, y la implementación de medidas de seguridad para garantizar la integridad y autenticidad de los documentos, dando continuidad a la acción realizada en 2023 con nuevos flujos.</t>
  </si>
  <si>
    <t>Flujos de documentos desarrollados</t>
  </si>
  <si>
    <t>Sistemas de información modernizados</t>
  </si>
  <si>
    <t>Actualizar las paginas de inicio de la herramienta Eureka</t>
  </si>
  <si>
    <t>actualizar el diseño e información contenida dentro de las paginas de inicio de los diferentes módulos del aplicativo Eureka</t>
  </si>
  <si>
    <t xml:space="preserve">paginas de inicio de Eureka actualizadas </t>
  </si>
  <si>
    <t>Julian Felipe Mendez Baquero
Norela Briceño Bohorquez
Fernando Jose Velásquez Avila
Jaime Guillermo Castro Ramirez
Diana Esperanza Torres Rodriguez
Lina Jimena Ocampo Arias
Rodolfo Oswaldo Uribe Duarte
Diana Fernanda Forero Corredor</t>
  </si>
  <si>
    <t>Mejorar la calidad de los reportes generados en Eureka.</t>
  </si>
  <si>
    <t xml:space="preserve">Mejorar la calidad y utilidad de los reportes generados por el Sistema de Gestión de Información (SIGI - Eureka) para facilitar el análisis de la información y la toma de decisiones </t>
  </si>
  <si>
    <t xml:space="preserve">Reportes optimizados </t>
  </si>
  <si>
    <t>Julian Felipe Mendez Baquero
Norela Briceño Bohorquez
Fernando Jose Velásquez Avila
Jaime Guillermo Castro Ramirez</t>
  </si>
  <si>
    <t>Generar y optimizar los tableros de información en el modulo Gerencial</t>
  </si>
  <si>
    <t xml:space="preserve">Crear, mejorar y optimizar los tableros de información generados en el modulo de analitico, con enfoque en los modulos de Planes, indicadores, riesgos y mejoras </t>
  </si>
  <si>
    <t xml:space="preserve">Tableros gerenciales optimizados y actualizados </t>
  </si>
  <si>
    <t>Gabriela Mendez Pelaez
Norela Briceño Bohorquez
Fernando Jose Velásquez Avila
Jaime Guillermo Castro Ramirez
Diana Esperanza Torres Rodriguez
Lina Jimena Ocampo Arias</t>
  </si>
  <si>
    <t>Plan de modernización de sistemas de información de la entidad</t>
  </si>
  <si>
    <t>Plan de modernización de sistemas que incluya la actualización de sistemas heredados, la adopción de nuevas tecnologías y la mejora de la integración entre sistemas.</t>
  </si>
  <si>
    <t>Documento: Plan de modernización de los sistemas de información</t>
  </si>
  <si>
    <t>Bases PND: El desarrollo de un Sistema de información único e interoperable que permita la articulación de todos los actores del SGSS.</t>
  </si>
  <si>
    <t>Apoyo en etapa de adaptación y configuración del ERP desde la arista correspondiente al grupo de gestión presupuestal.</t>
  </si>
  <si>
    <t>Para esta etapa el grupo de gestión presupuestal desplegará las acciones necesarias para adaptar y configurar el ERP en aquellos puntos donde es necesaria la interacción de procedimientos correspondientes al Grupo de Gestión Presupuestal.</t>
  </si>
  <si>
    <t>Informe de actividades realizadas en etapa de adaptación y configuración presupuestal del ERP.
Adaptación y configuración del ERP con la información presupuestal</t>
  </si>
  <si>
    <t>Apoyo en etapa de adaptación y configuración del ERP desde la arista correspondiente al grupo de gestión contable.</t>
  </si>
  <si>
    <t>Para esta etapa el grupo de gestión de contable desplegará las acciones necesarias para adaptar y configurar el ERP en aquellos puntos donde es necesaria la interacción de procedimientos correspondientes al Grupo de Gestión Contable y Control de Registro.</t>
  </si>
  <si>
    <t>Informe de actividades realizadas en etapa de adaptación y configuración contable del ERP.
Adaptación y configuración del ERP con la información contable</t>
  </si>
  <si>
    <t>Apoyo en etapa de adaptación y configuración del ERP desde la arista correspondiente al grupo de gestión de pagos y portafolio.</t>
  </si>
  <si>
    <t>Para esta etapa el grupo de gestión de pagos desplegará las acciones necesarias para adaptar y configurar el ERP en aquellos puntos donde es necesaria la interacción de procedimientos correspondientes al Grupo de Gestión de Pagos.</t>
  </si>
  <si>
    <t>Informe de actividades realizadas en etapa de adaptación y configuración del proceso de pagos del ERP.
Adaptación y configuración del ERP con la información del proceso de pagos</t>
  </si>
  <si>
    <t>Rafael Guillermo Anaya</t>
  </si>
  <si>
    <t>Apoyo en etapa de adaptación y configuración del ERP desde la arista correspondiente al grupo de gestión de recaudo.</t>
  </si>
  <si>
    <t>Para esta etapa el grupo de gestión de recaudo desplegará las acciones necesarias para adaptar y configurar el ERP en aquellos puntos donde es necesaria la interacción del proceso de recaudo.</t>
  </si>
  <si>
    <t>Informe de actividades realizadas en etapa de adaptación y configuración recaudo del ERP.
Adaptación y configuración del ERP con la información de recaudo</t>
  </si>
  <si>
    <t>Camilo Cely</t>
  </si>
  <si>
    <t>Apoyo en etapa de integración e interoperabilidad del ERP desde la arista correspondiente al grupo de gestión presupuestal.</t>
  </si>
  <si>
    <t>Para esta etapa el grupo de gestión presupuestal desplegará las acciones necesarias para integrar el ERP permitiendo interoperabilidad en aquellos puntos donde es necesaria la interacción de procedimientos correspondientes al Grupo de Gestión Presupuestal.</t>
  </si>
  <si>
    <t>Informe de actividades realizadas en etapa de integración e interoperabilidad presupuestal del ERP.
Tabla de integración del ERP con la información presupuestal</t>
  </si>
  <si>
    <t>Apoyo en etapa de integración e interoperabilidad  del ERP desde la arista correspondiente al grupo de gestión contable.</t>
  </si>
  <si>
    <t>Para esta etapa el grupo de gestión de contable desplegará las acciones necesarias para para integrar el ERP permitiendo interoperabilidad en aquellos puntos donde es necesaria la interacción de procedimientos correspondientes al Grupo de Gestión Contable y Control de Registro.</t>
  </si>
  <si>
    <t>Informe de actividades realizadas en etapa de integración e interoperabilidad contable del ERP.
integración e interoperabilidad del ERP con la información contable</t>
  </si>
  <si>
    <t>Apoyo en etapa de integración e interoperabilidad del ERP desde la arista correspondiente al grupo de gestión de pagos y portafolio.</t>
  </si>
  <si>
    <t>Para esta etapa el grupo de gestión de pagos desplegará las acciones necesarias para para integrar el ERP permitiendo interoperabilidad en aquellos puntos donde es necesaria la interacción de procedimientos correspondientes al Grupo de Gestión de Pagos.</t>
  </si>
  <si>
    <t>Informe de actividades realizadas en etapa de integración e interoperabilidad del proceso de pagos del ERP.
integración e interoperabilidad del ERP con la información del proceso de pagos</t>
  </si>
  <si>
    <t>Apoyo en etapa de integración e interoperabilidad del ERP desde la arista correspondiente al grupo de gestión de recaudo.</t>
  </si>
  <si>
    <t>Para esta etapa el grupo de gestión de recaudo desplegará las acciones necesarias para integrar el ERP permitiendo interoperabilidad aquellos puntos donde es necesaria la interacción del proceso de recaudo.</t>
  </si>
  <si>
    <t>Informe de actividades realizadas en etapa de integración e interoperabilidad recaudo del ERP.
integración e interoperabilidad del ERP con la información de recaudo</t>
  </si>
  <si>
    <t>Apoyo en etapa de pruebas y salida en vivo del ERP desde la arista correspondiente al grupo de gestión presupuestal.</t>
  </si>
  <si>
    <t>Para esta etapa el grupo de gestión presupuestal desplegará las acciones necesarias para realizar pruebas ERP en aquellos puntos donde es necesaria la interacción de procedimientos correspondientes al Grupo de Gestión Presupuestal.</t>
  </si>
  <si>
    <t xml:space="preserve">Pruebas y resultado de las mismas realizado en aquellos puntos donde se requiere la interacción de presupuesto en el ERP
</t>
  </si>
  <si>
    <t>Dependencias misionales</t>
  </si>
  <si>
    <t xml:space="preserve"> $ 226.074.352 </t>
  </si>
  <si>
    <t>Apoyo en etapa de pruebas y salida en vivo del ERP desde la arista correspondiente al grupo de gestión contable.</t>
  </si>
  <si>
    <t xml:space="preserve">Pruebas y resultado de las mismas realizado en aquellos puntos donde se requiere la interacción de contabilidad en el ERP
</t>
  </si>
  <si>
    <t>Apoyo en etapa de pruebas y salida en vivo del ERP desde la arista correspondiente al grupo de gestión de pagos y portafolio.</t>
  </si>
  <si>
    <t xml:space="preserve">Pruebas y resultado de las mismas realizado en aquellos puntos donde se requiere la interacción de tesorería en el ERP
</t>
  </si>
  <si>
    <t>Apoyo en etapa de pruebas y salida en vivo del ERP desde la arista correspondiente al grupo de gestión de recaudo.</t>
  </si>
  <si>
    <t xml:space="preserve">Pruebas y resultado de las mismas realizado en aquellos puntos donde se requiere la interacción de recaudo en el ERP
</t>
  </si>
  <si>
    <t>Maximizar el valor de la tecnología, fortalecer la seguridad de los datos y garantizar la alineación con los objetivos institucionales.</t>
  </si>
  <si>
    <t>Valor de la tecnología maximizada y seguridad de datos fortalecida</t>
  </si>
  <si>
    <t>Nuevas tecnologías para promover la innovación en la prestación de servicios adoptadas</t>
  </si>
  <si>
    <t>Definir el aplicativo piloto para implementación del sistema de control y seguimiento de procesos disciplinarios</t>
  </si>
  <si>
    <t>Definir con  la DGTIC el aplicativo piloto para poner a prueba el sistema de radicación, control y seguimiento de los procesos disciplinarios.</t>
  </si>
  <si>
    <t>Documento que contenga el detalle del aplicativo seleccionado para realizar el piloto en pruebas del sistema de control y seguimiento de procesos disciplinarios</t>
  </si>
  <si>
    <t>Establecer la estrategia para la implementación del plan piloto</t>
  </si>
  <si>
    <t>Realizar cronograma de actividades para la implementación del plan piloto.</t>
  </si>
  <si>
    <t>Cronograma que contenga las etapas y fechas en que se pondrá a prueba los módulos del sistema.</t>
  </si>
  <si>
    <t>Definir los requerimientos y recursos estimados para la aplicación del sistema de radicación, control y seguimiento de los procesos disciplinarios.</t>
  </si>
  <si>
    <t>Precisar con la DGTIC tanto los requerimientos como los recursos necesarios para llevar a cabo la implementación del sistema.</t>
  </si>
  <si>
    <t>Documento, actas de reuniones, correos electrónicos y grabaciones de reuniones.</t>
  </si>
  <si>
    <t>Contratación de actividades externas para la verificación de la adopción de nuevas tecnologías y la implementación de ejercicio de innovación para la gestión pública</t>
  </si>
  <si>
    <t>Ejecución de acciones contractuales para la gestión de servicios de consultoría que permitan a la entidad la adopción de nuevas tecnologías y la implementación de ejercicio de innovación para la gestión pública</t>
  </si>
  <si>
    <t>Soportes del ejercicio contractual con entidad externa</t>
  </si>
  <si>
    <t>Informe de adopción de nuevas tecnologías para promover la innovación en la prestación de servicios.</t>
  </si>
  <si>
    <t>Informe de gestión de la entidad en el proceso de  adopción de nuevas tecnologías para promover la innovación en la prestación de servicios.</t>
  </si>
  <si>
    <t>Documento de informe de adopción del Plan de Transformación Digital</t>
  </si>
  <si>
    <t>Política de Gobierno Digital implementada por fases</t>
  </si>
  <si>
    <t>Realizar la actualización del documento - PETI para la vigencia 2023-2026</t>
  </si>
  <si>
    <t>Realizar la actualización del documento PETI 2023-2026, actualizando los proyectos y hoja de ruta para la vigencia 2025</t>
  </si>
  <si>
    <r>
      <rPr>
        <sz val="12"/>
        <color theme="1"/>
        <rFont val="Arial"/>
        <family val="2"/>
      </rPr>
      <t>-Plan Estratégico de Tecnología de la Información- PETI actualizado para la vigencia 2023-2027 formulado y aprobado</t>
    </r>
  </si>
  <si>
    <t>Efectuar aprobación PETI para la vigencia 2023-2026</t>
  </si>
  <si>
    <t>Realizar la aprobación del documento PETI 2023-2026, actualizando los proyectos y hoja de ruta para la vigencia 2025</t>
  </si>
  <si>
    <r>
      <rPr>
        <sz val="12"/>
        <color theme="1"/>
        <rFont val="Arial"/>
        <family val="2"/>
      </rPr>
      <t>-Acta de cierre del convenio / proyecto (si aplica)</t>
    </r>
  </si>
  <si>
    <t>Informe de implementación de la adopción del Marco de Referencia de Arquitectura Empresarial</t>
  </si>
  <si>
    <t>Informe de gestión de artefactos eleborados por la entidad en el marco de adopcion de Plan de implementación del MRAE v3.0</t>
  </si>
  <si>
    <t xml:space="preserve">Documento: Informe de implementación de Lineamientos y entregables MRAE V3.0. </t>
  </si>
  <si>
    <t>Ejecutar la  implementación del componente de preservación digital - SIC</t>
  </si>
  <si>
    <t>Consiste en la implementación de las once estrategias de preservación digital, definidas en el Plan de Preservación Digital a Largo Plazo, componente del Sistema Integrado de Conservación SIC. Lo cual se puede establecer a partir de la implementación del Modelo de Gestión Documental Electrónico y el desarrollo del SGDEA.</t>
  </si>
  <si>
    <t>Presentación al CIGD con la descripción de los avances del Plan de Preservación Digital a Largo Plazo.</t>
  </si>
  <si>
    <t>Renovaciones tecnológicas contratadas</t>
  </si>
  <si>
    <t>Realizar renovaciones de Servicios y/o licenciamientos DGTIC</t>
  </si>
  <si>
    <t>Realizar la renovación de licencias y/o productos tecnológicos. Evaluando la eficacia de los servicios, asegurando que los servicios y tecnologías críticas se mantengan actualizados y alineados con las necesidades de la entidad</t>
  </si>
  <si>
    <t>Suscripción y/o renovación de herramientas tecnológicas para la entidad de acuerdo al PAA</t>
  </si>
  <si>
    <t>Fortalecer la capacidad tecnológica para la  recopilación, organización, almacenamiento y análisis eficaz de la información, que permita la integración con los diversos actores del sistema de Salud en el sistema de información único e interoperable.</t>
  </si>
  <si>
    <t>Capacidad tecnológica e interoperabilidad fortalecidas</t>
  </si>
  <si>
    <t>Interoperabilidad con los diversos actores del sistema General de Salud</t>
  </si>
  <si>
    <r>
      <rPr>
        <sz val="12"/>
        <color theme="1"/>
        <rFont val="Arial"/>
        <family val="2"/>
      </rPr>
      <t>Apoyar la implementación del sistema de información integral e interoperable del sistema nacional de salud.</t>
    </r>
  </si>
  <si>
    <r>
      <rPr>
        <sz val="12"/>
        <color theme="1"/>
        <rFont val="Arial"/>
        <family val="2"/>
      </rPr>
      <t>Apoyar la implementación del sistema de información integral e interoperable del sistema nacional de salud.
Actividad asociada a los objetivos y líneas estratégicas del plan sectorial MSPS</t>
    </r>
  </si>
  <si>
    <t>Evidencias de asistencia a las mesas de interoperabilidad definidas por el MSPS</t>
  </si>
  <si>
    <t>Definir protocolos seguros y eficientes para la transferencia de datos entre sistemas</t>
  </si>
  <si>
    <t>Documento de adopción del Marco de Interoperabilidad al interior de la entidad para la transferencia de datos y protocolos seguros que garanticen la interoperabilidad de información</t>
  </si>
  <si>
    <t>Documento: Adopción del Marco de Interoperabilidad</t>
  </si>
  <si>
    <t>Gestión de Datos Maestros</t>
  </si>
  <si>
    <t>Gestionar los datos maestros al interior de la entidad</t>
  </si>
  <si>
    <t>Gestión de la implementación sobre datos  que incluya repositorios de información, acceso seguro y control de la información.</t>
  </si>
  <si>
    <t>Definición de requerimientos necesarios para el mantenimiento de la gestión de datos al interior de la entidad</t>
  </si>
  <si>
    <t>Repositorio de información</t>
  </si>
  <si>
    <t>Software desarrollado</t>
  </si>
  <si>
    <t>Implementación del Plan de desarrollo de software a través de Fabrica de software</t>
  </si>
  <si>
    <t>Sistemas en producción de conformidad con el Plan de desarrollo definido</t>
  </si>
  <si>
    <t>Evidencias de la puesta en producción de los sistemas de información institucionales</t>
  </si>
  <si>
    <t>Optimizar la infraestructura tecnológica de la ADRES</t>
  </si>
  <si>
    <t>Infraestructura tecnológica optimizada</t>
  </si>
  <si>
    <t>Gestión de servicios tecnológicos</t>
  </si>
  <si>
    <t>Realizar la adopción Marco de ITSM</t>
  </si>
  <si>
    <t>Esta actividad busca renovar el contrato de operación de la Mesa de Servicios de la entidad con el fin de apoyar el proceso de Operación de los Servicios de Tecnología y dar continuidad a la prestación del servicio en la entidad.</t>
  </si>
  <si>
    <t>Mesa de servicios renovada</t>
  </si>
  <si>
    <t>Optimizar los módulos de la herramienta Eureka</t>
  </si>
  <si>
    <t xml:space="preserve">Realizar análisis y revisión de los diferentes módulos de la herramienta Eureka, optimizando su uso por medio de solicitudes de optimización al proveedor. Corrección de datos y parametrización de la misma. </t>
  </si>
  <si>
    <t>Herramienta parametrizada. Informe y reporte de ajustes y optimizaciones ejecutadas</t>
  </si>
  <si>
    <t>Norela Briceño Bohorquez
Fernando Jose Velásquez Avila
Jaime Guillermo Castro Ramirez
Diana Fernanda Forero Corredor
Diana Esperanza Torres Rodriguez
Rodolfo Oswaldo Uribe Duarte
Lina Jimena Ocampo Arias</t>
  </si>
  <si>
    <t>Administración de plataforma, redes y almacenamiento</t>
  </si>
  <si>
    <t>Efectuar la contratación y/o  implementación de Servicios tecnológicos, que incluyen nube pública o privada</t>
  </si>
  <si>
    <t xml:space="preserve">La contratación o implementación de estos servicios es una actividad permanente año a año, que busca mejorar la escalabilidad, flexibilidad y eficiencia operativa, permitiendo a la organización aprovechar recursos tecnológicos externos y concentrarse en sus objetivos empresariales fundamentales.
</t>
  </si>
  <si>
    <t xml:space="preserve">Contratos de nube pública renovados </t>
  </si>
  <si>
    <t>Plan de modernización de la infraestructura tecnológica</t>
  </si>
  <si>
    <t xml:space="preserve">Evaluar y actualizar tanto el hardware como el software, así como implementar nuevas tecnologías y prácticas para mejorar la eficiencia, seguridad y capacidad de respuesta de la infraestructura. Incluye pasos como la evaluación de la infraestructura existente, la definición de objetivos y requerimientos, la selección de tecnologías modernas, la implementación de medidas de seguridad, la migración de datos, la capacitación del personal y la monitorización continua para garantizar la optimización y la adaptabilidad a futuros cambios tecnológicos.
</t>
  </si>
  <si>
    <t>Documento: Plan de modernización de la infraestructura tecnológica</t>
  </si>
  <si>
    <t>Gestión de Back Up´s</t>
  </si>
  <si>
    <t>Determinar la estrategia de almacenamiento para las copias de seguridad</t>
  </si>
  <si>
    <t>Establecer un plan estructurado para respaldar y almacenar la información crítica de una organización de manera segura y eficiente. Esto incluye decidir cómo se realizarán las copias de seguridad, con qué frecuencia, qué datos se respaldarán, y dónde se almacenarán. La estrategia también aborda cuestiones como la retención de datos, la encriptación para garantizar la seguridad, y la elección de medios de almacenamiento, ya sea en dispositivos físicos locales, servicios en la nube o una combinación de ambos. El objetivo es garantizar la disponibilidad y recuperación rápida de datos en caso de pérdida o falla del sistema, minimizando el riesgo de pérdida de información crítica.</t>
  </si>
  <si>
    <t>Documento: Estrategia de almacenamiento para las copias de seguridad</t>
  </si>
  <si>
    <t xml:space="preserve">Generar back Ups de la información alojada en la herramienta Eureka </t>
  </si>
  <si>
    <t>generar back Ups - copias de seguridad de toda la información que se gestiona en la herramienta Eureka con un periodicidad mensual, y solicitar copias incrementales al proveedor.</t>
  </si>
  <si>
    <t xml:space="preserve">correos electrónicos con la evidencia de la copia de seguridad generada por el proveedor </t>
  </si>
  <si>
    <t xml:space="preserve">Oficina Asesora de Planeación y Control de Riesgos </t>
  </si>
  <si>
    <t>Reforzar las medidas de seguridad y privacidad de la información en la ADRES</t>
  </si>
  <si>
    <t>Medidas de seguridad y privacidad de la información reforzadas</t>
  </si>
  <si>
    <t>Política de Seguridad Digital implementada</t>
  </si>
  <si>
    <t xml:space="preserve">Realizar el ejercicio de análisis de vulnerabilidades </t>
  </si>
  <si>
    <t>A través de esta actividad se busca descubrir puntos susceptibles a amenazas cibernéticas, errores de configuración o fallos de seguridad. La finalidad principal es fortalecer las defensas, mejorar la postura de seguridad y mitigar riesgos, garantizando la integridad, confidencialidad y disponibilidad de la información.</t>
  </si>
  <si>
    <t>Documento: Informe de Análisis y plan de mitigación</t>
  </si>
  <si>
    <t>Identificar y gestionar los riesgos de seguridad digital de su infraestructura</t>
  </si>
  <si>
    <t>Identificar y gestionar los riesgos de seguridad digital de su infraestructura tanto nube pública como  privada</t>
  </si>
  <si>
    <t>Riesgos de seguridad digital de sus infraestructuras identificados y gestionados</t>
  </si>
  <si>
    <t>Carlos Rodríguez
Carlos Andres Ruiz Romero
Rodolfo Oswaldo Uribe Duarte</t>
  </si>
  <si>
    <t xml:space="preserve">Plan de continuidad del negocio y recuperación de desastres </t>
  </si>
  <si>
    <t>Realizar ejercicios de Simulación de Servicios</t>
  </si>
  <si>
    <t>Realizar ejercicios de Simulación de Servicios y recibir los entregables del servicios DRP</t>
  </si>
  <si>
    <t>Resultado del ejercicio de simulación</t>
  </si>
  <si>
    <t>Actualizar el Plan de Recuperación de desastres</t>
  </si>
  <si>
    <t>Actualización del Plan de Recuperación de desastres</t>
  </si>
  <si>
    <t>-Plan de Recuperación de Desastres actualizado</t>
  </si>
  <si>
    <t>Redefinir el  modelo operativo de la entidad para apalancar la gestión integral por procesos</t>
  </si>
  <si>
    <t>Modelo operativo redefinido</t>
  </si>
  <si>
    <t>Propuesta arquitectura de procesos ADRES</t>
  </si>
  <si>
    <t>Jefe Oficina Asesora de Planeación y Control de Riesgos</t>
  </si>
  <si>
    <t>La modernización institucional con el fortalecimiento de la rectoría del MSPS y la capacidad de ADRES</t>
  </si>
  <si>
    <t>Definir el proceso para el despliegue de la gestión integral de procesos en la entidad</t>
  </si>
  <si>
    <t>Definir metodológicamente y a nivel de proceso cómo se desplegará la gestión de procesos de negocio en la entidad, asegurando que los documentos que se construyan contengan como mínimo: 
• Lineamientos
• Niveles de desagregación de procesos
• Glosario de términos
• Modelo de gobierno
• Instrumentos para caracterización y despliegue de procesos en la entidad</t>
  </si>
  <si>
    <t>Proceso Gestión de Procesos de Negocio documentado con sus respectivos instrumentos para el despliegue en la entidad</t>
  </si>
  <si>
    <t>Ingrid Carola Amaya Moreno</t>
  </si>
  <si>
    <t>Constanza Cristina Díaz Romero</t>
  </si>
  <si>
    <t>Gestionar la aprobación y formalización del proceso para el despliegue de la gestión integral de procesos en la entidad</t>
  </si>
  <si>
    <t>Adelantar las acciones correspondientes para aprobar y formalizar el proceso de Gestión de Procesos de Negocio con todos sus instrumentos</t>
  </si>
  <si>
    <t>Proceso Gestión de Procesos de Negocio con sus respectivos instrumentos aprobado</t>
  </si>
  <si>
    <t>Construir el plan de trabajo detallado para la definición y construcción de los procesos</t>
  </si>
  <si>
    <t>A partir del proceso definido para la "Gestión de Procesos de Negocio", definir las acciones a adelantar para realizar la identificación y construcción de los procesos de la ADRES, asegurando una priorización previa.</t>
  </si>
  <si>
    <t>Plan detallado de trabajo para la identificación y construcción del nuevo modelo de procesos de la Entidad</t>
  </si>
  <si>
    <t>Ninguna</t>
  </si>
  <si>
    <t>Realizar sondeo de mercado para identificar herramientas que permitan la administración y gestión integral de los procesos (BPAs)</t>
  </si>
  <si>
    <t>Identificar que herramientas tecnológicas (BPA) existen en el mercado que permitan:
- Diseño y desagregación de procesos
- Simulación - Análisis
- Documentación de proceso
- Control de versionamiento de documentos
- Creación de flujos de aprobación
- Custodia de procesos
- Publicación</t>
  </si>
  <si>
    <t>Documento comparativo de herramientas BPA</t>
  </si>
  <si>
    <t>Construir caso de negocio para soportar la necesidad de la adquisición de un BPA</t>
  </si>
  <si>
    <t>A partir del sondeo de mercado, construir un caso de negocio en el que se describa:
• Necesidad a suplir / Problema(s) a solucionar
• Actores involucrados
• 3 posibles soluciones tomadas del sondeo de mercado
• Alcance
• Riesgos y sus mitigaciones
- Requerimientos Funcionales y 
• Requerimientos no funcionales o técnicos (seguridad, disponibilidad, continuidad, facilidad de gestión, tiempo de respuesta)
• Costos
• Beneficios o ahorros
• Recomendaciones
• Ventajas y desventajas</t>
  </si>
  <si>
    <t>Documento caso de negocio que explica la necesidad de adquirir una herramienta BPA construido</t>
  </si>
  <si>
    <t>Gestionar la aprobación del caso de negocio que soporta la necesidad de la adquisición de un BPA</t>
  </si>
  <si>
    <t xml:space="preserve">Adelantar las acciones a que haya lugar para gestionar la aprobación del documento caso de negocio que explica la necesidad de adquirir una herramienta BPA </t>
  </si>
  <si>
    <t>Documento caso de negocio que explica la necesidad de adquirir una herramienta BPA aprobado</t>
  </si>
  <si>
    <t>Formalizar a los procesos de Gestión de contratación y Financiera la necesidad de recursos para la adquisición de un BPA</t>
  </si>
  <si>
    <r>
      <t xml:space="preserve">Diligenciar la información requerida para solicitar </t>
    </r>
    <r>
      <rPr>
        <sz val="9.9"/>
        <color theme="1"/>
        <rFont val="Arial"/>
        <family val="2"/>
      </rPr>
      <t>recursos para la adquisición de un BPA</t>
    </r>
    <r>
      <rPr>
        <sz val="11"/>
        <color theme="1"/>
        <rFont val="Arial"/>
        <family val="2"/>
      </rPr>
      <t>, conforme lo establecido por la Dirección Administrativa y Financiera</t>
    </r>
  </si>
  <si>
    <t>Solicitud de recursos para la adquisición de un BPA formalizada a la Dirección Administrativa y Financiera</t>
  </si>
  <si>
    <t xml:space="preserve">GCON - Gestión Contractual
GFIN - Gestión Financiera </t>
  </si>
  <si>
    <t>Mapa de procesos aprobado</t>
  </si>
  <si>
    <t>Realizar talleres y/o mesas de trabajo para redefinir la cadena de valor de la ADRES.</t>
  </si>
  <si>
    <t>Convocar a directores, subdirectores y coordinadores a las sesiones de trabajo que se establezcan en el plan detallado.</t>
  </si>
  <si>
    <t>Propuesta de Macroprocesos por tipo, con sus interacciones</t>
  </si>
  <si>
    <t>Gestionar la aprobación de la propuesta de Macroprocesos por tipo con sus interacciones</t>
  </si>
  <si>
    <t>Realizar la presentación de la propuesta de Macroprocesos por tipo con sus interacciones, en las instancias requeridas para su aprobación.</t>
  </si>
  <si>
    <t>Macroprocesos por tipo, con sus interacciones aprobados</t>
  </si>
  <si>
    <t>Realizar talleres y/o mesas de trabajo para construir SIPOC de Macroprocesos</t>
  </si>
  <si>
    <t>SIPOC Macroprocesos</t>
  </si>
  <si>
    <t>Caracterizar los Macroprocesos aprobados</t>
  </si>
  <si>
    <t>Documentar el Macroproceso conforme con los instrumentos definidos en la metodología del proceso de Gestión de Procesos de Negocio</t>
  </si>
  <si>
    <t>Caracterizaciones de Macroprocesos construidas</t>
  </si>
  <si>
    <t>Gestionar la aprobación de las caracterizaciones de Macroprocesos</t>
  </si>
  <si>
    <t>Caracterizaciones de Macroprocesos aprobadas</t>
  </si>
  <si>
    <t>Subprocesos aprobados</t>
  </si>
  <si>
    <t xml:space="preserve">Jefe Oficina Asesora de Planeación y Control de Riesgos </t>
  </si>
  <si>
    <t>Revisar y actualizar  procedimiento propuesto a las dependencias que intervienen en la gestión del cambio del SIG</t>
  </si>
  <si>
    <t>Procedimiento de gestión del cambio actualizado</t>
  </si>
  <si>
    <t>Ana Milena Escobar Rincón
Carlos Andres Ruiz Romero
Rodolfo Oswaldo Uribe Duarte</t>
  </si>
  <si>
    <t>Procedimiento propuesto socializado</t>
  </si>
  <si>
    <t>Isabel Cristina Estrada
Heriberto Albutria Cortes
Hugo Prada Lozada</t>
  </si>
  <si>
    <t>Adoptar el marco de referencia de arquitectura empresarial en lo que respecta al dominio institucional, de información y de seguridad</t>
  </si>
  <si>
    <t>Marco de referencia de Arquitectura Empresarial adoptado</t>
  </si>
  <si>
    <t>Modelo operativo institucional</t>
  </si>
  <si>
    <t>La modernización institucional con el fortalecimiento de la rectoría del MSPS, la capacidad de ADRES</t>
  </si>
  <si>
    <t>Finalizar metodología para medir el nivel de madurez de los procesos</t>
  </si>
  <si>
    <t>Construir documento que contenga la metodología adoptada para medir el nivel de madurez de la gestión de procesos de negocio a nivel entidad, el de los procesos y el de las capacidades de transformación</t>
  </si>
  <si>
    <t>Metodología para medir el nivel de madurez de los procesos construida</t>
  </si>
  <si>
    <t>Gestionar la aprobación de la metodología para medir el nivel de madurez de los procesos</t>
  </si>
  <si>
    <t>Realizar las acciones a que haya lugar para aprobar la metodología adoptada para medir el nivel de madurez de la gestión de procesos de negocio a nivel entidad, el de los procesos y el de las capacidades de transformación</t>
  </si>
  <si>
    <t>Metodología para medir el nivel de madurez de los procesos aprobada</t>
  </si>
  <si>
    <t>Hugo Prada Lozada
Enlace OAPCR para el proceso GEDO</t>
  </si>
  <si>
    <t>Modelo capacidades institucionales</t>
  </si>
  <si>
    <t>Construir metodología para medir el nivel de madurez de las capacidades institucionales de la ADRES</t>
  </si>
  <si>
    <t>Construir documento que contenga la metodología adoptada para medir el nivel de madurez de las capacidades de la ADRES</t>
  </si>
  <si>
    <t>Metodología nivel madurez capacidades construida</t>
  </si>
  <si>
    <t>Gestionar la aprobación de la metodología propuesta para medir el nivel de madurez de las capacidades institucionales de la ADRES</t>
  </si>
  <si>
    <t>Realizar las acciones a que haya lugar para aprobar la metodología adoptada para medir el nivel de madurez de las capacidades de la Entidad</t>
  </si>
  <si>
    <t>Metodología nivel madurez capacidades aprobada</t>
  </si>
  <si>
    <t>Integrantes mesa de arquitectura:
Ingrid Carola Amaya
Daniel Cabezas
Paola Ambrosio y otros</t>
  </si>
  <si>
    <t>Construir el mapa de capacidades institucionales</t>
  </si>
  <si>
    <t>Construir conforme lo establecido en el Marco de Referencia de Arquitectura Empresarial (MRAE) del MINTIC que se encuentre vigente, el mapa de capacidades de la ADRES</t>
  </si>
  <si>
    <t>Mapa de capacidades institucionales construido</t>
  </si>
  <si>
    <t>Gestionar la aprobación del mapa de capacidades institucionales propuesto</t>
  </si>
  <si>
    <t>Realizar las acciones a que haya lugar para aprobar el mapa de capacidades de la Entidad</t>
  </si>
  <si>
    <t>Mapa de capacidades institucionales aprobado</t>
  </si>
  <si>
    <t>Asociar al mapa estratégico las capacidades institucionales identificadas</t>
  </si>
  <si>
    <t>Construir conforme lo establecido en el Marco de Referencia de Arquitectura Empresarial (MRAE) del MINTIC que se encuentre vigente, las relaciones existentes entre las capacidades institucionales y el mapa estratégico</t>
  </si>
  <si>
    <t xml:space="preserve">Soporte que evidencie las relaciones existentes entre mapa estratégico y las capacidades institucionales </t>
  </si>
  <si>
    <t>Gestionar la aprobación del soporte que evidencie las relaciones existentes entre mapa estratégico y las capacidades institucionales identificadas</t>
  </si>
  <si>
    <t>Realizar las acciones a que haya lugar para aprobar el soporte que evidencie las relaciones existentes entre mapa estratégico y las capacidades institucionales</t>
  </si>
  <si>
    <t>Soporte que evidencie las relaciones existentes entre mapa estratégico y las capacidades institucionales aprobado</t>
  </si>
  <si>
    <t>Modelo de servicios institucionales</t>
  </si>
  <si>
    <t>Construir metodología para definir y/o actualizar el portafolio de servicios</t>
  </si>
  <si>
    <t>Construir una propuesta metodológica para la definición y/o actualización del portafolio de servicios de la entidad</t>
  </si>
  <si>
    <t>Metodología definición y/o actualización portafolio de servicios propuesta</t>
  </si>
  <si>
    <t>Gestionar la aprobación de la metodología propuesta para definir y/o actualizar el portafolio de servicios</t>
  </si>
  <si>
    <t xml:space="preserve">Realizar las acciones a que haya lugar para aprobar la metodología para la definición y/o actualización del portafolio de servicios </t>
  </si>
  <si>
    <t>Metodología definición y/o actualización portafolio de servicios aprobada</t>
  </si>
  <si>
    <t>Construir y/o actualizar el catálogo de servicios institucionales</t>
  </si>
  <si>
    <t>Construir conforme lo establecido en el Marco de Referencia de Arquitectura Empresarial (MRAE) del MINTIC que se encuentre vigente, el catálogo de servicios institucionales</t>
  </si>
  <si>
    <t>Catálogo de servicios institucionales propuesto</t>
  </si>
  <si>
    <t>Gestionar la aprobación del catálogo de servicios institucionales</t>
  </si>
  <si>
    <t>Realizar las acciones a que haya lugar para aprobar el catálogo de servicios institucionales</t>
  </si>
  <si>
    <t>Catálogo de servicios institucionales aprobado</t>
  </si>
  <si>
    <t>Relacionar las capacidades institucionales con los servicios que ofrece la Entidad</t>
  </si>
  <si>
    <t>Construir conforme lo establecido en el Marco de Referencia de Arquitectura Empresarial (MRAE) del MINTIC que se encuentre vigente, la relación entre las capacidades institucionales y los servicios que ofrece la Entidad</t>
  </si>
  <si>
    <t>Soporte que evidencie la relación entre las capacidades institucionales y los servicios propuesto</t>
  </si>
  <si>
    <t>Gestionar la aprobación del soporte que evidencie la relación entre las capacidades institucionales con los servicios que ofrece la Entidad</t>
  </si>
  <si>
    <t>Realizar las acciones a que haya lugar para aprobar el soporte que evidencie la relación entre las capacidades institucionales y los servicios</t>
  </si>
  <si>
    <t>Soporte que evidencie la relación entre las capacidades institucionales y los servicios aprobado</t>
  </si>
  <si>
    <t>Adoptar el marco de referencia de arquitectura empresarial  - dominio institucional, de información y seguridad</t>
  </si>
  <si>
    <t>Estimación financiera y modelo de planeación Institucional</t>
  </si>
  <si>
    <t>Construir Modelo financiero ADRES</t>
  </si>
  <si>
    <t>Realizar el análisis del modelo financiero, con el cual administrar los presupuestos y los recursos públicos asignados a la entidad y a sus proyectos, constituyéndose así en una herramienta de seguimiento presupuestal.</t>
  </si>
  <si>
    <t xml:space="preserve">Tablero en Excel de levantamiento de datos relacionados con flujos de caja, balances y presupuestos </t>
  </si>
  <si>
    <t>Julian Felipe Mendez Baquero
Diana Esperanza Torres Rodriguez
Daniel Eduardo Cabezas Murillo</t>
  </si>
  <si>
    <t>GFIR - Gestión Financiera de Recursos</t>
  </si>
  <si>
    <t>Generar Catalogo de Recursos ADRES</t>
  </si>
  <si>
    <t>Realizar un inventario exhaustivo y una descripción detallada de todos los elementos esenciales para el funcionamiento de la entidad, abarcando desde insumos y propiedades inmuebles hasta infraestructura, tecnología e información. El propósito de este proceso es proporcionar una visión completa de los recursos necesarios para las operaciones de la entidad, asegurando un entendimiento claro de los activos físicos y virtuales que respaldan sus funciones</t>
  </si>
  <si>
    <t xml:space="preserve">Catalogo de elementos tangibles e intangibles </t>
  </si>
  <si>
    <t>Diana Esperanza Torres Rodriguez
Julian Felipe Mendez Baquero</t>
  </si>
  <si>
    <t xml:space="preserve">Elaborar y presentar para Aprobación un modelo financiero </t>
  </si>
  <si>
    <t>Elaborar una propuesta de control presupuestal y presentar como herramienta propuesta para el seguimiento presupuestal al PAIA que le permita a la ADRES una correcta gestión y dirección de sus recursos</t>
  </si>
  <si>
    <t>Herramienta de seguimiento presupuestal</t>
  </si>
  <si>
    <t xml:space="preserve">Socializar Marco Normativo, modelo financiero y   Herramienta de seguimiento presupuestal. </t>
  </si>
  <si>
    <t>Realizar mesas de trabajo para presentar el marco normativo, el modelo y la herramienta de seguimiento presupuestal con Todas las dependencias.</t>
  </si>
  <si>
    <t>Presentación en Power Point del marco y el modelo financiero
Lista de asistencia</t>
  </si>
  <si>
    <t xml:space="preserve">Julian Felipe Mendez Baquero
Diana Esperanza Torres Rodriguez
</t>
  </si>
  <si>
    <t>Todos los procesos</t>
  </si>
  <si>
    <t>Elaborar Matriz presupuestal</t>
  </si>
  <si>
    <t>Identificar y desarrollar  las acciones y prácticas concretas necesarias para lograr una correcta adopción de los elementos del dominio de uso y apropiación, que conforman el Marco de Referencia Arquitectura en la composición financiera. Revisar la guía de uso y apropiación propuesta por MINTIC en el marco de referencia de arquitectura empresarial, un elemento transversal de la Política de Gobierno Digital, con el fin de aplicar las mejores prácticas en la materia</t>
  </si>
  <si>
    <t>Matriz o tablero de control para la planificación de recursos financieros, que incluya aspectos como apropiación, compromisos, pagos y saldos. Este sistema estará vinculado al Plan Anual de Adquisiciones y a la disposición de vigencias futuras</t>
  </si>
  <si>
    <t>Flujos y arquitectura de información</t>
  </si>
  <si>
    <t>Identificar los roles y responsables de Gob Datos</t>
  </si>
  <si>
    <t xml:space="preserve">Identificar  roles y responsables para las actividades relacionadas con Gobierno y Gestión de Datos 
</t>
  </si>
  <si>
    <t>Documento borrador con  la estructura organizacional para Gobierno de Datos en el ADRES</t>
  </si>
  <si>
    <t>Daniel Eduardo Cabezas Murillo</t>
  </si>
  <si>
    <t xml:space="preserve">19.Gestión de la información estadística
</t>
  </si>
  <si>
    <t>Definir la estructura organizacional para las actividades de Gob Datos</t>
  </si>
  <si>
    <t xml:space="preserve">Definir una estructura organizacional para las actividades relacionadas con Gobierno y Gestión de Datos 
</t>
  </si>
  <si>
    <t>Documento final  y  presentación de estructura organizacional para Gobierno de Datos en el ADRES</t>
  </si>
  <si>
    <t>Diseñar el borrador de la Política de Gobierno de Datos</t>
  </si>
  <si>
    <t xml:space="preserve">Diseñar un borrador de propuesta de Política de Gobierno de Datos
</t>
  </si>
  <si>
    <t>Documento de la Política de Gobierno de Datos en el Adres versión borrador</t>
  </si>
  <si>
    <t>Presentar la propuesta de Política de Gob Datos</t>
  </si>
  <si>
    <t xml:space="preserve">Presentar la propuesta  de Política de Gobierno de Datos a la oficina Jurídica
</t>
  </si>
  <si>
    <t>Presentación de la Política de Gobierno de Datos en el Adres</t>
  </si>
  <si>
    <t>1. Planeación Institucional</t>
  </si>
  <si>
    <t>Diseñar Versionamiento final Política de Datos</t>
  </si>
  <si>
    <t xml:space="preserve">Diseñar la Política y entregar la versión final a la oficina Jurídica
</t>
  </si>
  <si>
    <t>Documento final con la Política de Gobierno de Datos en el Adres</t>
  </si>
  <si>
    <t>Diseñar el proceso preliminar del  proceso de Gestión de Datos</t>
  </si>
  <si>
    <t xml:space="preserve">Diseñar el procesos preliminar  de la gestión del dato (entradas, salidas, actividades, productos, roles, métricas, instructivos y demás documentos que den lineamiento a los subprocesos)
</t>
  </si>
  <si>
    <t xml:space="preserve">Proceso de Gobierno de Datos y Gestión de datos </t>
  </si>
  <si>
    <t>15. Gestión del Conocimiento y la Innovación</t>
  </si>
  <si>
    <t>Presentar el  proceso de Gobierno de datos</t>
  </si>
  <si>
    <t xml:space="preserve">Presentar el procesos de gestión del dato (entradas, salidas, actividades, productos, roles, métricas, instructivos y demás documentos que den lineamiento a los subprocesos)
</t>
  </si>
  <si>
    <t xml:space="preserve">Presentación del Proceso de Gobierno de Datos y Gestión de datos </t>
  </si>
  <si>
    <t>Ajustar el proceso   del proceso de Gestión de datos</t>
  </si>
  <si>
    <t xml:space="preserve">Ajustar el  procesos relacionados con la gestión del dato (entradas, salidas, actividades, productos, roles, métricas, instructivos y demás documentos que den lineamiento a los subprocesos) conforme a las recomendaciones de la presentación
</t>
  </si>
  <si>
    <t xml:space="preserve">Documento preliminar para el Proceso de Gobierno de Datos y Gestión de datos </t>
  </si>
  <si>
    <t>Levantar el ecosistema de datos en el ADRES</t>
  </si>
  <si>
    <t xml:space="preserve">Levantar el ecosistema de datos de la entidad
</t>
  </si>
  <si>
    <t>Artefacto con el  inventario de fuentes de datos con sus atributos</t>
  </si>
  <si>
    <t>Presentar el  ecosistema de datos en el ADRES</t>
  </si>
  <si>
    <t xml:space="preserve">Presentar el ecosistema de datos de la entidad
</t>
  </si>
  <si>
    <t xml:space="preserve">Presentación del Artefacto </t>
  </si>
  <si>
    <t>Fortalecer el sistema de gestión de seguridad y privacidad de la información</t>
  </si>
  <si>
    <t>Sistema de gestión de seguridad y privacidad de la información fortalecido</t>
  </si>
  <si>
    <t>Definir e implementar la política de seguridad de datos</t>
  </si>
  <si>
    <t>Política implementada.</t>
  </si>
  <si>
    <t>Rodolfo Oswaldo Uribe Duarte</t>
  </si>
  <si>
    <t>Definir estrategias de seguridad de la información para fortalecer los flujos y la arquitectura de información.</t>
  </si>
  <si>
    <t>Definir estrategias de seguridad de la información para fortalecer los flujos y la arquitectura de información teniendo en cuenta controles de seguridad, autenticación, autorización, inscripción, vulnerabilidades , entre otros aspectos.</t>
  </si>
  <si>
    <t>Estrategias definidas</t>
  </si>
  <si>
    <t xml:space="preserve">Revisión, diagnóstico y actualización de Indicadores de Gestión </t>
  </si>
  <si>
    <t>Revisar, actualizar y crear, en articulación con los Líderes de Procesos, los indicadores de Gestión acorde al rediseño organizacional  y al nuevo Modelo Operativo de la ADRES</t>
  </si>
  <si>
    <t>Diagnóstico Indicadores
Hojas de vida de indicadores de Gestión actualizadas
Indicadores actualizados en Eureka</t>
  </si>
  <si>
    <t>Gabriela Mendez Pelaez
Julian Felipe Mendez Baquero</t>
  </si>
  <si>
    <t>Implementar o configurar para uso de las necesidades de la ADRES un servidor FHIR.</t>
  </si>
  <si>
    <t>Servidor FHIR configurado o implementado</t>
  </si>
  <si>
    <t>Implementar el estandar de interoperabilidad HL7 FHIR en la base de datos de BDUA</t>
  </si>
  <si>
    <t>Fachada FHIR para el BDUA implementado en servidor FHIR</t>
  </si>
  <si>
    <t>Implementar el estandar de interoperabilidad HL7 FHIR en la base de datos de REPS</t>
  </si>
  <si>
    <t>Fachada FHIR para la base REPS implementado en servidor FHIR</t>
  </si>
  <si>
    <t>Implementar el estandar de interoperabilidad HL7 FHIR en la base de datos de RECLAMACIONES</t>
  </si>
  <si>
    <t>Fachada FHIR para la base de  RECLAMACIONES implementado en servidor FHIR</t>
  </si>
  <si>
    <t>Implementar el estandar de interoperabilidad HL7 FHIR en la base de datos de MIPRES</t>
  </si>
  <si>
    <t>Fachada FHIR para el MIPRES implementado en servidor FHIR</t>
  </si>
  <si>
    <t>Apoyar la implementación de la GESTIÓN DE LOS DATOS la cual abarca el GOBIERNO DE DATOS</t>
  </si>
  <si>
    <t>De acuerdo con cada una de las 12 capas de la gestión de los datos.</t>
  </si>
  <si>
    <t>Información a intercambiar con otras entidades identificada</t>
  </si>
  <si>
    <t xml:space="preserve">Seleccionar las fuentes de Información 
</t>
  </si>
  <si>
    <t>Seleccionar fuentes de información por medio de entrevistas al interior del ADRES que resulten de interés para el intercambio de información</t>
  </si>
  <si>
    <t>Documento con las fuentes seleccionadas con el contexto de selección</t>
  </si>
  <si>
    <t xml:space="preserve">Diseñar un prototipo de tablero 
</t>
  </si>
  <si>
    <t>Diseñar un prototipo de tablero que permita la toma de decisiones</t>
  </si>
  <si>
    <t>Prototipo de tablero</t>
  </si>
  <si>
    <t xml:space="preserve">Desarrollar un tablero gerencial 
</t>
  </si>
  <si>
    <t>Desarrollar  un Tablero gerencial que cumpla con ciclo de vida del dato y que este integrado con la arquitectura de negocio, se le debe integrar el verbo en infinitivo al comienzo.</t>
  </si>
  <si>
    <t xml:space="preserve">Tablero gerencial en la herramienta institucional </t>
  </si>
  <si>
    <t xml:space="preserve">Diseñar una propuesta para los datos publicados </t>
  </si>
  <si>
    <t>Diseñar propuesta para mejorar los datos publicados en el portal ADRES</t>
  </si>
  <si>
    <t xml:space="preserve">Diseño de la  propuesta para mejorar los datos publicados en el portal ADRES </t>
  </si>
  <si>
    <t xml:space="preserve">Mejorar los artefactos de datos </t>
  </si>
  <si>
    <t>Mejorar los  artefactos de trasparencia de la información</t>
  </si>
  <si>
    <t>Requerimiento de mejora para los datos expuestos al público general en la ADRES</t>
  </si>
  <si>
    <t xml:space="preserve">Modelo de información institucional </t>
  </si>
  <si>
    <t>Revisar la  Metodología para medir el nivel de madurez de la arquitectura de información</t>
  </si>
  <si>
    <t>Revisar  la versión final de la  metodología para medir el nivel de madurez de los datos</t>
  </si>
  <si>
    <t xml:space="preserve">Documento de metodología  revisado y con comentarios </t>
  </si>
  <si>
    <t>Ajustar Metodología para medir el nivel de madurez de la arquitectura de información</t>
  </si>
  <si>
    <t>Ajustar  la metodología para la evaluación de en madurez de datos</t>
  </si>
  <si>
    <t>Instructivo metodológico ajustado para evaluación de madurez de datos</t>
  </si>
  <si>
    <t>Identificar los  datos maestros y de referencia</t>
  </si>
  <si>
    <t>Identificar los datos maestros y de referencia</t>
  </si>
  <si>
    <t>Documento con la identificación de los datos maestros de fuentes seleccionadas</t>
  </si>
  <si>
    <t xml:space="preserve">Perfilar los datos maestros </t>
  </si>
  <si>
    <t xml:space="preserve">Perfilar datos maestros </t>
  </si>
  <si>
    <t>Documento con el perfilamiento de los datos maestros de fuentes seleccionadas</t>
  </si>
  <si>
    <t>Identificar los metadatos de negocio</t>
  </si>
  <si>
    <t>Identificar metadatos de negocio como: definiciones de negocio, restricciones regulatorias, inventario de reportes, reglas de negocio.</t>
  </si>
  <si>
    <t>Documento con la identificación de los  metadatos de fuentes seleccionadas, así como reglas de negocio y restricciones normativas</t>
  </si>
  <si>
    <t>Documentar los  metadatos de negocio</t>
  </si>
  <si>
    <t>Documentar los  metadatos de negocio como: definiciones de negocio, restricciones regulatorias, inventario de reportes, reglas de negocio.</t>
  </si>
  <si>
    <t>Documento con  los metadatos,  definiciones de negocio, restricciones regulatorias y reglas de negocio</t>
  </si>
  <si>
    <t xml:space="preserve">Crear el glosario de negocio </t>
  </si>
  <si>
    <t>Crear un glosario de negocio que refleje el conocimiento de las fuentes seleccionadas</t>
  </si>
  <si>
    <t xml:space="preserve">Documento con glosario de negocio </t>
  </si>
  <si>
    <t>Implementar el glosario de negocio</t>
  </si>
  <si>
    <t>Implementar el glosario de negocio que refleje el conocimiento de las fuentes seleccionadas</t>
  </si>
  <si>
    <t>Glosario implementado  en la herramienta AZURE</t>
  </si>
  <si>
    <t>Diseñar y ejecutar campañas  de cultura de datos</t>
  </si>
  <si>
    <t>Diseñar y ejecutar campañas de cultura  de datos en el ADRES</t>
  </si>
  <si>
    <t>Piezas gráficas y presentaciones relacionadas con cultura de datos</t>
  </si>
  <si>
    <t xml:space="preserve">Documentar el linaje de datos </t>
  </si>
  <si>
    <t>Documentar  el linaje de datos en fuentes seleccionadas con la herramienta de Gob. Datos</t>
  </si>
  <si>
    <t>Documento con la implementación del linaje de datos de dos fuentes de información  de la ADRES en la herramienta AZURE</t>
  </si>
  <si>
    <t>Diseñar de modelo de datos</t>
  </si>
  <si>
    <t>Diseñar el modelo de datos en fuentes seleccionadas</t>
  </si>
  <si>
    <t>Diseño de modelo de información</t>
  </si>
  <si>
    <t xml:space="preserve">Daniel Eduardo Cabezas Murillo
</t>
  </si>
  <si>
    <t>Presentar el modelo de datos</t>
  </si>
  <si>
    <t>Presentar el modelo de datos en fuentes seleccionadas</t>
  </si>
  <si>
    <t>Presentación de modelo de datos</t>
  </si>
  <si>
    <t>Modelo de información institucional</t>
  </si>
  <si>
    <t>Elaborar Documento metodológico de operaciones estadísticas</t>
  </si>
  <si>
    <t>Documento metodológico de operaciones estadísticas elaborado</t>
  </si>
  <si>
    <t>Gestionar la publicación en la pagina web para la disposición de los grupos de interés los instrumentos estadísticos</t>
  </si>
  <si>
    <t>Gestionar la publicación en la pagina web para la disposición de los grupos de interés los:
Ficha metodológica de operaciones estadísticas
Documento metodológico de operaciones estadísticas
Cuadros de salida y series históricas de las operaciones estadísticas
Indicadores o estadísticas con desagregación temática o enfoque diferencial e interseccional</t>
  </si>
  <si>
    <t>Instrumentos estadísticos publicados</t>
  </si>
  <si>
    <t xml:space="preserve">Elaborar la metodología para atender las necesidades de información misional o estadística identificadas </t>
  </si>
  <si>
    <t>Elaborar la metodología para atender las necesidades de información misional o estadística identificadas como: Diseño de un nuevo registro administrativo y 
Generación de información estadística a partir de fuentes primarias como censos o muestreos</t>
  </si>
  <si>
    <t>Metodología para atender necesidades de información misional o estadística elaborada</t>
  </si>
  <si>
    <t>Dar respuesta oportuna y de calidad a las preguntas de negocio de la dirección general por la implementación de modelos de datos adecuados para la velocidad exigida.</t>
  </si>
  <si>
    <t>Implementar arquitecturas de datos que permitan la pronta contestación a preguntas de negocio de la dirección general.</t>
  </si>
  <si>
    <t>La respuesta a cada pregunta de negocio</t>
  </si>
  <si>
    <t>Catálogo de servicios de seguridad de la información y ciberseguridad</t>
  </si>
  <si>
    <t>Implementar la política de seguridad de datos</t>
  </si>
  <si>
    <t>Implementación de la política de seguridad de datos definida.</t>
  </si>
  <si>
    <t>Política de seguridad de datos</t>
  </si>
  <si>
    <t>Daniel Eduardo Cabezas Murillo
José Fabian Vaca</t>
  </si>
  <si>
    <t>Definir el catalogo de servicios de seguridad de la información</t>
  </si>
  <si>
    <t>Definir los servicios de seguridad de la información, estableciendo el catalogo respectivo.</t>
  </si>
  <si>
    <t>Catalogo de servicios de SI</t>
  </si>
  <si>
    <t>Análisis de impacto del negocio</t>
  </si>
  <si>
    <t>BIA actualizado</t>
  </si>
  <si>
    <t>Actualización del análisis de impacto del negocio y la definición del DRP para su respectiva prueba</t>
  </si>
  <si>
    <t>BIA y DRP</t>
  </si>
  <si>
    <t>Guillermo Manuel Benitez Rodriguez</t>
  </si>
  <si>
    <t>Plan de Gestión de Riesgos de Seguridad de la Información  y Ciberseguridad</t>
  </si>
  <si>
    <t>Definir el Plan de gestión de riesgos de seguridad de la Información y Ciberseguridad.</t>
  </si>
  <si>
    <t>Definir el plan para gestionar los riesgos de seguridad de información identificados respecto de su gestión con el fin de asegurar los activos de informaión relacionados</t>
  </si>
  <si>
    <t>Plan de gestión de riesgos de seguridad de la Información y Ciberseguridad.</t>
  </si>
  <si>
    <t xml:space="preserve">Realizar seguimiento al plan </t>
  </si>
  <si>
    <t>Evaluar la gestión de los riesgos de seguridad de la información.</t>
  </si>
  <si>
    <t>Evaluación de la ejecución del plan.</t>
  </si>
  <si>
    <t>Plan de Control Operacional de Seguridad de la Información</t>
  </si>
  <si>
    <t>Definir el Plan de Control Operacional de Seguridad de la Información</t>
  </si>
  <si>
    <t>Definir la estrategia para planificar, implementar y controlar los procesos necesario para cumplir los requisitos de seguridad de la información.</t>
  </si>
  <si>
    <t xml:space="preserve">Seguimiento del plan </t>
  </si>
  <si>
    <t>Evaluar los diferentes componentes del sistema de  gestión de seguridad de la información.</t>
  </si>
  <si>
    <t>Controles de seguridad y ciberseguridad aplicados</t>
  </si>
  <si>
    <t>Actualización de políticas y lineamientos específicos de seguridad de la información - ISO 27002</t>
  </si>
  <si>
    <t>Desarrollar e implementar los controles asociados a las dimensiones de seguridad de la información de acuerdo con  las definiciones de buenas prácticas  definidas en la norma ISO 27002</t>
  </si>
  <si>
    <t>SOA -Acuerdo de aplicabilidad de seguridad de la información en el modelo de arquitectura</t>
  </si>
  <si>
    <t>Plan de Gestión de Seguridad de la Información</t>
  </si>
  <si>
    <t>Elaborar  el Plan de Capacitación, Sensibilización y Comunicación para los temas relacionados con la gestión de riesgos</t>
  </si>
  <si>
    <t xml:space="preserve">Elaborar  el Plan de Capacitación, Sensibilización y Comunicación para los temas relacionados con la gestión de riesgos, incorporando las recomendaciones del MSPI, Guía No. 14, centradas en el subsistema de gestión de riesgos de seguridad de la información, así como también, integrar las mejores prácticas contenidas en otros documentos  para abordar de manera completa otros subsistemas de riesgos importantes para la entidad.
</t>
  </si>
  <si>
    <t>Documento actualizado</t>
  </si>
  <si>
    <t>Jaime Guillermo Castro Ramirez</t>
  </si>
  <si>
    <t>Elaborar y aprobar un diagnóstico de seguridad y privacidad de la información</t>
  </si>
  <si>
    <t>Elaborar y aprobar un diagnóstico de seguridad y privacidad de la información, construido a través de la herramienta de autodiagnóstico del Modelo de Seguridad y Privacidad de la Información (MSPI)</t>
  </si>
  <si>
    <t>Diagnóstico de seguridad y privacidad de la información elaborado</t>
  </si>
  <si>
    <t>Definir, aprobar, implementar y actualizar mediante un proceso de mejora continua los indicadores de implementación del Modelo de Seguridad y Privacidad de
la Información (MSPI)</t>
  </si>
  <si>
    <t>Definir, aprobar, implementar y actualizar mediante un proceso de mejora continua los indicadores de implementación del Modelo de Seguridad y Privacidad de la Información (MSPI)</t>
  </si>
  <si>
    <t>Indicadores de implementación del Modelo de Seguridad y Privacidad de
la Información (MSPI) implementados</t>
  </si>
  <si>
    <t>Jaime Guillermo Castro Ramirez
Jemnyn Lemusveth Pardo Cuellar</t>
  </si>
  <si>
    <r>
      <t xml:space="preserve">GM2. : </t>
    </r>
    <r>
      <rPr>
        <sz val="11"/>
        <rFont val="Arial"/>
        <family val="2"/>
      </rPr>
      <t>Consolidar la gestión de riesgos de la entidad</t>
    </r>
    <r>
      <rPr>
        <sz val="11"/>
        <color rgb="FF00B050"/>
        <rFont val="Arial"/>
        <family val="2"/>
      </rPr>
      <t xml:space="preserve"> </t>
    </r>
    <r>
      <rPr>
        <sz val="11"/>
        <color theme="1"/>
        <rFont val="Arial"/>
        <family val="2"/>
      </rPr>
      <t xml:space="preserve">mediante </t>
    </r>
    <r>
      <rPr>
        <sz val="11"/>
        <color rgb="FF0070C0"/>
        <rFont val="Arial"/>
        <family val="2"/>
      </rPr>
      <t xml:space="preserve">la implementación de un modelo integral </t>
    </r>
    <r>
      <rPr>
        <sz val="11"/>
        <color theme="1"/>
        <rFont val="Arial"/>
        <family val="2"/>
      </rPr>
      <t xml:space="preserve">que permita la </t>
    </r>
    <r>
      <rPr>
        <sz val="11"/>
        <color theme="5"/>
        <rFont val="Arial"/>
        <family val="2"/>
      </rPr>
      <t>detección temprana de posibles eventos</t>
    </r>
    <r>
      <rPr>
        <sz val="11"/>
        <color theme="1"/>
        <rFont val="Arial"/>
        <family val="2"/>
      </rPr>
      <t xml:space="preserve"> y </t>
    </r>
    <r>
      <rPr>
        <sz val="11"/>
        <color rgb="FFFF0000"/>
        <rFont val="Arial"/>
        <family val="2"/>
      </rPr>
      <t>el tratamiento de los riesgos</t>
    </r>
    <r>
      <rPr>
        <sz val="11"/>
        <color theme="1"/>
        <rFont val="Arial"/>
        <family val="2"/>
      </rPr>
      <t xml:space="preserve"> que puedan afectar el cumplimiento de los objetivos institucionales, la toma de decisiones oportuna y/o la </t>
    </r>
    <r>
      <rPr>
        <sz val="11"/>
        <color rgb="FF7030A0"/>
        <rFont val="Arial"/>
        <family val="2"/>
      </rPr>
      <t>sostenibilidad del sistema de salud.</t>
    </r>
  </si>
  <si>
    <t>Implementar el Modelo integral de gestión riesgos a través de la metodología de Gobierno, Riesgo y Cumplimiento - GRC</t>
  </si>
  <si>
    <t xml:space="preserve"> Modelo integral de gestión de riesgos Gobierno, Riesgo y Cumplimiento - GRC  implementado </t>
  </si>
  <si>
    <t>Modelo GRC - Producto contratado</t>
  </si>
  <si>
    <t>Bases PND: Hacia un sistema de protección social con cobertura universal de riesgos.</t>
  </si>
  <si>
    <t>Definición de alcance, requerimientos y estudio de mercado.</t>
  </si>
  <si>
    <t>Realización de la definición de los requerimientos de la ADRES con base en el diagnóstico de la gestión de los riesgos efectuada teniendo como alcance la definición de un modelo GRC para la ADRES.</t>
  </si>
  <si>
    <t>Estudio de mercado - Documento</t>
  </si>
  <si>
    <t>Jemnyn Lemusveth Pardo Cuellar
Rodolfo Oswaldo Uribe Duarte</t>
  </si>
  <si>
    <t>Realizar la contratación del modelo.</t>
  </si>
  <si>
    <t>Desarrollar el proceso contractual con base en el alcance, definiciones y requerimientos definidos.</t>
  </si>
  <si>
    <t>Modelo GRC definido</t>
  </si>
  <si>
    <t>Jaime Castro
Jemnyn Pardo</t>
  </si>
  <si>
    <t>Piloto del modelo GRC implementado</t>
  </si>
  <si>
    <t>Plan de implantación piloto GRC.</t>
  </si>
  <si>
    <t>Implementar el modelo definido en un proceso de la entidad definiendo las actividades y el plan de trabajo para transferir el conocimiento y definiciones desarrolladas.</t>
  </si>
  <si>
    <t>Plan de trabajo y cronograma</t>
  </si>
  <si>
    <t>Jemnyn Lemusveth Pardo Cuellar</t>
  </si>
  <si>
    <t>Jaime Guillermo Castro Ramirez
Rodolfo Oswaldo Uribe Duarte</t>
  </si>
  <si>
    <t>Implementación piloto GRC.</t>
  </si>
  <si>
    <t>Informe de ejecución del plan de implementación de piloto GRC</t>
  </si>
  <si>
    <t>Generar una metodología para la gestión del riesgo fiscal</t>
  </si>
  <si>
    <t>Revisar los riesgos operacionales y validar cuáles serían catalogados como un subsistema de riesgo fiscal, generar la metodología y actualizar la respectiva documentación en el proceso DIES y parametrizar el nuevo subsistema o tipología en Eureka</t>
  </si>
  <si>
    <t>Metodología definida</t>
  </si>
  <si>
    <t xml:space="preserve">4. Talento Humano
</t>
  </si>
  <si>
    <t>Definir e implementar la estructura organizacional para la gestión de riesgos</t>
  </si>
  <si>
    <t>Estructura organizacional para la gestión de riesgos implementada</t>
  </si>
  <si>
    <t>Estructura de soporte para la gestión de riesgos implementada</t>
  </si>
  <si>
    <t>Propuesta de definición de estructura organizativa para la gestión de riesgos.</t>
  </si>
  <si>
    <t>Con base en los insumos del diagnóstico y las definiciones planteadas en el modelo GRC proponer una estructura de gestión de riesgos para la ADRES.</t>
  </si>
  <si>
    <t>Estructura funcional y organizacional para la gestión de riesgos en la ADRES</t>
  </si>
  <si>
    <t>Fortalecer la cultura preventiva de los riesgos</t>
  </si>
  <si>
    <t>Cultura preventiva de riesgos fortalecida</t>
  </si>
  <si>
    <t>Diagnóstico de cultura de riesgos</t>
  </si>
  <si>
    <t>Evaluación de aplicabilidad de la política, lineamientos de riesgos y su gestión.</t>
  </si>
  <si>
    <t>Desarrollar un diagnostico de la cultura de riesgos a nivel de funcionarios y colaboradores tomando como base la aplicación de la política y sus lineamientos.</t>
  </si>
  <si>
    <t>Línea base de apropiación de la cultura de gestión de riesgos con plan de cierre de brechas.</t>
  </si>
  <si>
    <t>Programa de concientización de cultura de riesgos definido</t>
  </si>
  <si>
    <t>Diseño del programa de cultura de gestión riesgos.</t>
  </si>
  <si>
    <t>Diseñar un programa que permita medir la apropiación de la cultura de gestion de riesgos en la ADRES.</t>
  </si>
  <si>
    <t>Programa  de gestión de riesgos definido.</t>
  </si>
  <si>
    <t>Campañas preventivas de riesgos</t>
  </si>
  <si>
    <t>Evaluación inicial de la cultura de riesgos en la entidad y desarrollo de campaña</t>
  </si>
  <si>
    <t>Evaluación de la línea base de apropiación de la cultura de riesgos de la entidad Desarrollo de la campaña de gestión de riesgos para el 2024</t>
  </si>
  <si>
    <t xml:space="preserve">
Línea base de apropiación de la cultura de riesgos evaluada
Campaña de gestión de riesgos para el 2024 desarrollada</t>
  </si>
  <si>
    <t>Fortalecer las estrategias de defensa de los intereses jurídicos del sector</t>
  </si>
  <si>
    <t>Estrategias de defensa jurídica fortalecidas</t>
  </si>
  <si>
    <t>Informe semestral cuantitativo y cualitativo de la información generada de los procesos adelantados por la Oficina Asesora Jurídica.</t>
  </si>
  <si>
    <t>Jefe Oficina Asesora Jurídica</t>
  </si>
  <si>
    <t>Monitorear  la información de los procesos que se gestionan en la Oficina Asesora Jurídica</t>
  </si>
  <si>
    <t xml:space="preserve">
Recopilar, extraer, organizar y analizar la información de los procesos gestionados en la Oficina Asesora Jurídica, con el propósito de socializarla y facilitar la toma de decisiones </t>
  </si>
  <si>
    <t>Informe semestral</t>
  </si>
  <si>
    <t>Cristian David Paez Paez. Karen 
Lorena González Lobo Sonia Clemencia Rodríguez Forero
Julio Eduardo Rodríguez Alvarado
Nathaly Constanza Alvarado Nuñez
Paola Andrea Ruiz González
Jimena Alejandra Dussan Oliveros
Sandra Paola Benítez León
Yuly Katherine Palacios Rojas
Hector Eduardo Paredes Guerrero
Angelica Blanco Rodríguez
Yuly Milena Ramírez Sanchez</t>
  </si>
  <si>
    <t>GJUR - Gestión Jurídica</t>
  </si>
  <si>
    <t>Actualización de las líneas de defensa Jurídica de la ADRES</t>
  </si>
  <si>
    <t>Realizar el análisis de las estrategias jurídicas contenidas en las diferentes sentencias judiciales con el fin de fortalecer las líneas de defensa de la Entidad</t>
  </si>
  <si>
    <t>Líneas de defensa actualizada</t>
  </si>
  <si>
    <t>Cristian David Paez Paez
Paola Andrea Ruiz González
Yuly Milena Ramírez Sanchez</t>
  </si>
  <si>
    <t xml:space="preserve">13. Defensa jurídica 
</t>
  </si>
  <si>
    <t xml:space="preserve">Construcción de un repositorio de conceptos jurídicos. </t>
  </si>
  <si>
    <t>Recopilar, organizar y cargar en la Intranet los conceptos jurídicos con vigencia no mayor a tres años con el fin de dar a conocer internamente las posturas jurídicas de la Entidad con relación a los diferentes temas misionales.</t>
  </si>
  <si>
    <t xml:space="preserve">Repositorio de conceptos jurídicos construido </t>
  </si>
  <si>
    <t xml:space="preserve"> Nathaly Constanza Alvarado Nuñez
James Rodríguez Caicedo
 Juan Pablo Galvis Parra, Andres Felipe Betancur Murillo
Erika Alexandar Soler</t>
  </si>
  <si>
    <t>Fortalecer la comunicación interna</t>
  </si>
  <si>
    <t>Comunicación interna fortalecida</t>
  </si>
  <si>
    <t>Campañas y piezas multimedia por correo institucional y fondos de pantalla.</t>
  </si>
  <si>
    <t>Identificar las necesidades de comunicación y divulgación interna de las diferentes dependencias de la ADRES</t>
  </si>
  <si>
    <t>Desarrollar la metodología, las herramientas, la divulgación y la recolección de la información con las dependencias</t>
  </si>
  <si>
    <t>Documento con necesidades de comunicación interna identificadas</t>
  </si>
  <si>
    <t>Diseñar la estrategia de comunicación interna</t>
  </si>
  <si>
    <t>Documento con la estrategia de comunicación</t>
  </si>
  <si>
    <t>Implementar la estrategia de comunicación interna</t>
  </si>
  <si>
    <t>Informe semestral de implementación</t>
  </si>
  <si>
    <t>Intranet implementada</t>
  </si>
  <si>
    <t>Actualizar la Intranet</t>
  </si>
  <si>
    <t>Actualizar y monitorear los contenidos de la intranet</t>
  </si>
  <si>
    <t>Matriz de actualización de contenidos</t>
  </si>
  <si>
    <t>GECO - Gestión de Comunicaciones
Gestión Estratégica del Talento Humano</t>
  </si>
  <si>
    <t>Boletín Sintonía ADRES mejorado</t>
  </si>
  <si>
    <t>Rediseñar el boletín Sintonía ADRES</t>
  </si>
  <si>
    <t xml:space="preserve">Rediseñar el boletín </t>
  </si>
  <si>
    <t>Propuesta del rediseño del boletín</t>
  </si>
  <si>
    <t>Divulgar el boletín Sintonía ADRES mejorado</t>
  </si>
  <si>
    <t>Divulgar el boletín a través de correo electrónico masivo</t>
  </si>
  <si>
    <t>Informe cada cuatro meses de boletines divulgados</t>
  </si>
  <si>
    <t>Diego Jaimes
Sonia Pardo</t>
  </si>
  <si>
    <t>Posicionar a la ADRES como referente nacional e internacional de eficiencia y transparencia en el manejo de los recursos de la salud</t>
  </si>
  <si>
    <t>Posicionamiento de la ADRES</t>
  </si>
  <si>
    <t>Publicaciones de prensa en página web de la ADRES sobre el manejo de los recursos de la salud.</t>
  </si>
  <si>
    <t>Publicar boletines, artículos, noticias, ruedas de prensa, etc., sobre el manejo de los recursos de la salud</t>
  </si>
  <si>
    <t>Generar contenidos en diferentes formatos sobre el manejo de los recursos de la salud</t>
  </si>
  <si>
    <t>Matriz semestral con publicaciones realizadas en el sitio web</t>
  </si>
  <si>
    <t>Notas de prensa y base de datos de periodistas (nacional e internacional) divulgadas</t>
  </si>
  <si>
    <t>Realizar de notas de prensa divulgadas y actualización de la base de datos de periodista</t>
  </si>
  <si>
    <t>Consolidar y actualizar la base de datos de periodistas y notas de prensa divulgadas</t>
  </si>
  <si>
    <t>Informe de monitoreo de medios semestral con notas de prensa divulgadas y base de datos de periodistas actualizada</t>
  </si>
  <si>
    <t>Diana Manosalva
Santiago Santacoloma</t>
  </si>
  <si>
    <t>Implementar las tecnologías que permitan el recaudo electrónico de cotizaciones y otras fuentes</t>
  </si>
  <si>
    <t>Sistema Electrónico de Recaudo implementado</t>
  </si>
  <si>
    <t>Documento de la arquitectura del Sistema Electrónico de Recaudo</t>
  </si>
  <si>
    <t>Director(a) de Gestión de Recursos Financieros de la Salud</t>
  </si>
  <si>
    <t>Artículo 154 PND. Cofinanciación de la atención en salud de la población migrante</t>
  </si>
  <si>
    <t>Bases PND: Disposición de recursos de cofinanciación por parte de entidades territoriales para atender la población migrante y redireccionamiento de excedentes de aportes patronales para ese fin.</t>
  </si>
  <si>
    <t>Prestar asistencia técnica para la elaboración del documento de arquitectura del proyecto por parte de la fábrica de software designada para el desarrollo del proyecto PUR</t>
  </si>
  <si>
    <t>Durante esta etapa la Dirección de Gestión de los Recursos Financieros de la Salud, a través de los colaboradores del Grupo de Gestión de Recaudo y Fuentes de Financiamiento dirigidos por el correspondiente coordinador, prestarán asistencia técnica para la elaboración del documento de arquitectura del proyecto en aquellos puntos donde sea menester su interacción.</t>
  </si>
  <si>
    <t>Correos, memorias, comunicados, actas de reunión, grabaciones de reunión</t>
  </si>
  <si>
    <t>Angela Viviana Montilla Castañeda
Angie Marcela Parra Orozco</t>
  </si>
  <si>
    <t>154
157</t>
  </si>
  <si>
    <t xml:space="preserve">1. Planeación Institucional
</t>
  </si>
  <si>
    <t xml:space="preserve">10. Plan Estratégico de Tecnologías de la Información y las Comunicaciones – PETI </t>
  </si>
  <si>
    <t>Elaborar el documento de arquitectura del sistema electrónico de recaudo</t>
  </si>
  <si>
    <t>Con base en la necesidad presentada tanto a nivel funcional como técnico se lleva a cabo la estructuración del documento</t>
  </si>
  <si>
    <t>Documento de Arquitectura</t>
  </si>
  <si>
    <t>Juan Carlos Escobar</t>
  </si>
  <si>
    <t xml:space="preserve">Jorge Eliecer Monrroy
Camilo Cely
</t>
  </si>
  <si>
    <t>Socialización del documento de arquitectura</t>
  </si>
  <si>
    <t xml:space="preserve">llevar a cabo la socialización de la arquitectura del sistema de recaudo </t>
  </si>
  <si>
    <t>Memoria de socialización</t>
  </si>
  <si>
    <t>Desarrollo Mínimo Producto Viable – MPV FASE 1: Arquitectura del portal y botones de pago existentes</t>
  </si>
  <si>
    <t>Prestar asistencia técnica para el desarrollo del  Mínimo Producto Viable – MPV FASE 1: Arquitectura del portal y botones de pago existentes</t>
  </si>
  <si>
    <t>Durante esta etapa la Dirección de Gestión de los Recursos Financieros de la Salud, a través de los colaboradores del Grupo de Gestión de Recaudo y Fuentes de Financiamiento dirigidos por el correspondiente coordinador, prestarán asistencia técnica para el desarrollo del Mínimo Producto Viable – MPV FASE 1: Arquitectura del portal y botones de pago existentes</t>
  </si>
  <si>
    <t>Desarrollo del MPV fase 1</t>
  </si>
  <si>
    <t>Llevar a cabo el desarrollo de las historias de usuario definidas y aprobadas para el MPV de la Fase 1</t>
  </si>
  <si>
    <t>MPV en ambiente de pruebas</t>
  </si>
  <si>
    <t>Pruebas de desarrollo fase 1: Arquitectura del portal y botones de pago existentes</t>
  </si>
  <si>
    <t>Prestar apoyo con la realización de las pruebas funcionales del Sistema Electrónico de Recaudo y estabilización fase 1: Arquitectura del portal y botones de pago existentes</t>
  </si>
  <si>
    <t>Durante esta etapa la Dirección de Gestión de los Recursos Financieros de la Salud, a través de los colaboradores del Grupo de Gestión de Recaudo y Fuentes de Financiamiento dirigidos por el correspondiente coordinador, apoyarán este producto con la realización de las pruebas funcionales del Sistema Electrónico de Recaudo y estabilización fase 1: Arquitectura del portal y botones de pago existentes</t>
  </si>
  <si>
    <t>Correos, memorias, comunicados, actas de reunión, grabaciones de reunión
Documentos de pruebas</t>
  </si>
  <si>
    <t>Angela Viviana Montilla Castañeda
Angie Marcela Parra Orozco
Juan Carlos Escobar</t>
  </si>
  <si>
    <t>Puesta en producción del Sistema Electrónico de Recaudo y estabilización fase 1: Arquitectura del portal y botones de pago existentes</t>
  </si>
  <si>
    <t>Aprobar del paso en producción</t>
  </si>
  <si>
    <t>Durante esta etapa la Dirección de Gestión de los Recursos Financieros de la Salud, a través de los colaboradores del Grupo de Gestión de Recaudo y Fuentes de Financiamiento dirigidos por el correspondiente coordinador, realizarán el acompañamiento necesario para la puesta en producción del Sistema Electrónico de Recaudo y estabilización fase 1: Arquitectura del portal y botones de pago existentes</t>
  </si>
  <si>
    <t>Correos de aprobación de salida de producción</t>
  </si>
  <si>
    <t xml:space="preserve">Realizar despliegue en el ambiente productivo del sistema electrónico de recaudo en su fase 1 </t>
  </si>
  <si>
    <t>Llevar a cabo el despliegue conforme al procedimiento del control y gestión de cambios que tiene implementado la DGTIC</t>
  </si>
  <si>
    <t>MPV en ambiente de producción</t>
  </si>
  <si>
    <t>Isai Avila</t>
  </si>
  <si>
    <t>Luis Alejandro Garzon
Fabio Rodriguez</t>
  </si>
  <si>
    <t>Fortalecer la gestión de los riesgos financieros de la entidad contribuyendo a la sostenibilidad financiera del sistema de salud</t>
  </si>
  <si>
    <t>Política de inversión implementada</t>
  </si>
  <si>
    <t>Implementar por fases la política de inversión aprobada por la Junta Directiva</t>
  </si>
  <si>
    <t xml:space="preserve">Se implementarán las fases aprobadas por la Junta Directiva dentro de la propuesta de política de inversión,  por parte de la DGRFS.  Esto se desarrollara por las etapas propuestas dentro de la política de inversión
</t>
  </si>
  <si>
    <t>Informe que contenga el resultado de la implementación y aplicación de la política</t>
  </si>
  <si>
    <t xml:space="preserve"> $ 265.072.696 </t>
  </si>
  <si>
    <t>162
175</t>
  </si>
  <si>
    <t xml:space="preserve">7. Fortalecimiento organizacional y simplificación de procesos 
</t>
  </si>
  <si>
    <t>Gestión dre Riesgos financieros fortalecida</t>
  </si>
  <si>
    <t>Generar rendimientos sobre los recursos de la URA I cuatrimestre</t>
  </si>
  <si>
    <t>Desplegar las acciones necesarias para la generación dela mayor cantidad de rendimientos financieros posibles, teniendo en cuenta las premisas de liquidez, seguridad y rentabilidad que rigen a los recursos de la URA.</t>
  </si>
  <si>
    <t>Informes, correos, actas, reuniones, memorias que denoten el resultado de los rendimientos de los recursos de la URA con corte a abril de 2024.</t>
  </si>
  <si>
    <t>Generar rendimientos sobre los recursos de la URA II cuatrimestre</t>
  </si>
  <si>
    <t>Informes, correos, actas, reuniones, memorias que denoten el resultado de los rendimientos de los recursos de la URA con corte a agosto de 2024.</t>
  </si>
  <si>
    <t xml:space="preserve"> $        21.720.848</t>
  </si>
  <si>
    <t>Generar rendimientos sobre los recursos de la URA III cuatrimestre</t>
  </si>
  <si>
    <t>Informes, correos, actas, reuniones, memorias que denoten el resultado de los rendimientos de los recursos de la URA con corte a diciembre de 2024.</t>
  </si>
  <si>
    <t>Objetivo/Producto</t>
  </si>
  <si>
    <t>Lizeth Lamprea Méndez
Orlando Sabogal
Cesar Sopo
Carlos Nova - Contratista
Santiago Gomez - Contratista.
Contratista por seleccionar</t>
  </si>
  <si>
    <t>ID 180
ID 181
ID 182</t>
  </si>
  <si>
    <t xml:space="preserve">
Orlando Sabogal
Cesar Sopo</t>
  </si>
  <si>
    <t>Validar la calidad y consistencia de la información recopilada y emitir informe anual de Control Interno dirigido a Ministro de Salud y Director de la ADRES, del programa de aseguramiento.</t>
  </si>
  <si>
    <t xml:space="preserve"> 
Ligia Florez
Orlando Sabogal
Cesar Sopo</t>
  </si>
  <si>
    <t xml:space="preserve"> 
Orlando Sabogal
Cesar Sopo</t>
  </si>
  <si>
    <t>Validar la calidad y consistencia de la información recopilada y emitir informe anual de Control Interno dirigido a Ministro de Salud y Director de la ADRES, informe ejecutivo de la OCI.</t>
  </si>
  <si>
    <t>Ligia Florez
Orlando Sabogal Sierra
Cesar Sopo</t>
  </si>
  <si>
    <t xml:space="preserve">
Orlando Sabogal Sierra
Cesar Sopo</t>
  </si>
  <si>
    <t xml:space="preserve">
Orlando Sabogal Sierra
Cesar Sopo
</t>
  </si>
  <si>
    <t>Fabian Vaca</t>
  </si>
  <si>
    <t>Sin información</t>
  </si>
  <si>
    <t>Oficina Asesora de Planeación y Control de Riesgos
Dirección de Gestión de Tecnologías de la Información y las Comunicaciones</t>
  </si>
  <si>
    <t>PLAN DE ACCIÓN INTEGRADO ANUAL - PAIA</t>
  </si>
  <si>
    <t>VARIABLE</t>
  </si>
  <si>
    <t>DEFINICIÓN</t>
  </si>
  <si>
    <t>¿DÓNDE SE DEFINEN?</t>
  </si>
  <si>
    <t xml:space="preserve">Grandes temas sobre los cuales se agrupan  los objetivos estratégicos del Plan Estratégico Institucional - PEI de la ADRES. Y son: Desarrollo Organizacional, Gestión Misional y Grupos de Valor </t>
  </si>
  <si>
    <t>PEI  2023 - 2027 aprobado Junta Directiva</t>
  </si>
  <si>
    <t>Objetivo estratégico</t>
  </si>
  <si>
    <t xml:space="preserve">Resultado estratégico que la ADRES se propone cumplir para lograr la misión encomendada. </t>
  </si>
  <si>
    <t>Estrategias</t>
  </si>
  <si>
    <t>Conjunto de productos y actividades que articulan la planeación, metas, recursos y tiempos de una organización para cumplir un objetivo estratégico.</t>
  </si>
  <si>
    <t xml:space="preserve">Producto </t>
  </si>
  <si>
    <r>
      <t xml:space="preserve">Resultado del desarrollo de actividades que se materializan y terminan un proceso, una fase o un proyecto; el cual debe ser verificable y no confundir con el medio. 
En la redacción se debe incluir el resultado esperado como si ya se hubiera ejecutado.  
</t>
    </r>
    <r>
      <rPr>
        <b/>
        <sz val="12"/>
        <color theme="1"/>
        <rFont val="Arial"/>
        <family val="2"/>
      </rPr>
      <t>Ej. Metodología de costo beneficio para depuración contable diseñada. Cuentas saneadas, etc.</t>
    </r>
    <r>
      <rPr>
        <sz val="12"/>
        <color theme="1"/>
        <rFont val="Arial"/>
        <family val="2"/>
      </rPr>
      <t xml:space="preserve">
Se debe tener en cuenta que un producto debe contener como mínimo 2 actividades. 
Cabe aclarar que las actas de reuniones diligenciadas, grabaciones de reuniones, etc. no corresponden a un producto, sino que se convierten en entregables o medios para lograr el producto o resultado final esperado.  
</t>
    </r>
  </si>
  <si>
    <t>Son definidos por cada dependencia.</t>
  </si>
  <si>
    <t>Responsable del producto</t>
  </si>
  <si>
    <t>Cargo del directivo que lidera la consecución del producto encaminado al logro de los objetivos.</t>
  </si>
  <si>
    <r>
      <t xml:space="preserve">Conjunto de tareas que se ejecutan de manera lógica y secuencial para generar un resultado o producto. Su redacción será con VERBO en infinitivo + el Objeto + condición de calidad. El nombre debe contener como máximo 100 caracteres.
</t>
    </r>
    <r>
      <rPr>
        <b/>
        <sz val="10"/>
        <rFont val="Arial"/>
        <family val="2"/>
      </rPr>
      <t>Ej.: Elaborar el diagnóstico del estado actual del SIGI, conforme a lineamientos definidos para ello.</t>
    </r>
  </si>
  <si>
    <t>Son definidos por el responsable del producto y su equipo de trabajo</t>
  </si>
  <si>
    <t>Detalle de las acciones a realizar para lograr el VERBO antes proyectado.</t>
  </si>
  <si>
    <r>
      <t xml:space="preserve">Soporte(s) de la ejecución de la actividad o productos intermedios que contribuyen a la obtención de un producto final o al cumplimiento de fases intermedias. 
Su redacción se debe realizar como si ya se hubiera finalizado. 
</t>
    </r>
    <r>
      <rPr>
        <b/>
        <sz val="10"/>
        <rFont val="Arial"/>
        <family val="2"/>
      </rPr>
      <t>Ej.: Documento elaborado, diagnóstico elaborado, entre otros.</t>
    </r>
  </si>
  <si>
    <t>Indicar el nombre del funcionario y/o contratista que está a cargo de desarrollar la actividad y la consecución del entregable. Cabe anotar que puede ser de la misma dependencia líder del producto o de otra dependencia que apoye en su ejecución, los cuales deben tener usuario en Eureka</t>
  </si>
  <si>
    <t>Nombres de los funcionarios y/o contratistas que pueden apoyar la ejecución de la actividad y contribuir en la obtención del entregable. También se pueden incluir colaboradores de otras dependencias. Los colaboradores asignados deben tener usuario en Eureka para que puedan reportar avances</t>
  </si>
  <si>
    <t xml:space="preserve">Dependencia de la ADRES líder de la ejecución de la actividad. Es aquella de la cual hace parte el colaborador responsable de la ejecución de la actividad. </t>
  </si>
  <si>
    <t>DD-MM-AAA  en el cual se programa el inicio de la actividad</t>
  </si>
  <si>
    <r>
      <t xml:space="preserve">DD-MM-AAA en el cual se programa la terminación de la actividad.  
</t>
    </r>
    <r>
      <rPr>
        <b/>
        <sz val="10"/>
        <rFont val="Arial"/>
        <family val="2"/>
      </rPr>
      <t>NOTA: Tener en cuenta que esta fecha no puede superar la vigencia.</t>
    </r>
  </si>
  <si>
    <t>Dependencia destino</t>
  </si>
  <si>
    <t>Dependencia que será usuaria del producto que se generará porque lo requiere para el desarrollo de sus actividades, en los casos que aplique.</t>
  </si>
  <si>
    <t>Se asignarán puntos por actividad, con el fin de dar mayor relevancia a las que lo requieran. La sumatoria del peso de las actividades que estén asociadas al mismo producto debe dar 100.</t>
  </si>
  <si>
    <t>Proceso</t>
  </si>
  <si>
    <t>Proceso responsable de la ejecución de la actividad</t>
  </si>
  <si>
    <t>Cargos</t>
  </si>
  <si>
    <t xml:space="preserve">Insumos requeridos (PAA)
</t>
  </si>
  <si>
    <t xml:space="preserve">Políticas MIPG
</t>
  </si>
  <si>
    <t xml:space="preserve">Planes Dto. 612 de 2018
</t>
  </si>
  <si>
    <t>Productos PEI 2023 - 2026</t>
  </si>
  <si>
    <t>Articulado / Bases PND</t>
  </si>
  <si>
    <t>PerUno</t>
  </si>
  <si>
    <t>ObjUno</t>
  </si>
  <si>
    <t>ComUno</t>
  </si>
  <si>
    <t>Iniciativas adicionales que permitan fortalecer su estrategia de lucha contra la corrupción</t>
  </si>
  <si>
    <t>DAF</t>
  </si>
  <si>
    <t>Director General</t>
  </si>
  <si>
    <t>Adquisición de bienes</t>
  </si>
  <si>
    <t>1. Plan Institucional de Archivos - PINAR</t>
  </si>
  <si>
    <t>PerDos</t>
  </si>
  <si>
    <t>ObjDos</t>
  </si>
  <si>
    <t>ComDos</t>
  </si>
  <si>
    <t xml:space="preserve">Política de Administración de Riesgos </t>
  </si>
  <si>
    <t>Construcción del Mapa de Riesgos de Corrupción</t>
  </si>
  <si>
    <t>Estructura administrativa y Direccionamiento estratégico</t>
  </si>
  <si>
    <t>Incentivos para motivar la cultura de la rendición y petición de cuentas</t>
  </si>
  <si>
    <t>Evaluación y retroalimentación a  la gestión institucional</t>
  </si>
  <si>
    <t>DG</t>
  </si>
  <si>
    <t>Adquisición de servicios</t>
  </si>
  <si>
    <t>PerTres</t>
  </si>
  <si>
    <t>GM1. Fortalecer las gestiones de presupuesto, relaciones interinstitucionales y pagos mediante la optimización de la estructura orgánica, la gestión de consecución de recursos, el desarrollo e implementación de validaciones y/o auditorías aleatorias, según corresponda, el giro oportuno y el seguimiento a los recursos con el fin de contribuir a la sostenibilidad, saneamiento y continuidad del sistema de salud con transparencia, integridad, eficiencia y eficacia.</t>
  </si>
  <si>
    <t>ObjTres</t>
  </si>
  <si>
    <t>ComTres</t>
  </si>
  <si>
    <t>Lineamientos de Transparencia Pasiva</t>
  </si>
  <si>
    <t>DGRFS</t>
  </si>
  <si>
    <t>Adquisición de servicios profesionales</t>
  </si>
  <si>
    <t xml:space="preserve">3. Compras y Contratación Pública 
</t>
  </si>
  <si>
    <t>3. Plan Estratégico de Gestión del Talento Humano</t>
  </si>
  <si>
    <t>Rediseño Organizacional de la ADRES gestionado ante entes externos</t>
  </si>
  <si>
    <t>PerCuatro</t>
  </si>
  <si>
    <t>GM2. : Consolidar la gestión de riesgos de la entidad mediante la implementación de un modelo integral que permita la detección temprana de posibles eventos y el tratamiento de los riesgos que puedan afectar el cumplimiento de los objetivos institucionales, la toma de decisiones oportuna y/o la sostenibilidad del sistema de salud.</t>
  </si>
  <si>
    <t>ObjCuatro</t>
  </si>
  <si>
    <t>ComCuatro</t>
  </si>
  <si>
    <t>DGTIC</t>
  </si>
  <si>
    <t xml:space="preserve">4. Talento humano 
</t>
  </si>
  <si>
    <t>Rediseño Organizacional implementado</t>
  </si>
  <si>
    <t>ObjCinco</t>
  </si>
  <si>
    <t>ComCinco</t>
  </si>
  <si>
    <t>Normativo y procedimental</t>
  </si>
  <si>
    <t>DLYG</t>
  </si>
  <si>
    <t xml:space="preserve">5. Integridad 
</t>
  </si>
  <si>
    <t>5. Plan de Vacantes</t>
  </si>
  <si>
    <t>Rediseño organizacional consolidado</t>
  </si>
  <si>
    <t>Artículo 155 PND. Destinación de los excedentes resultantes del proceso de saneamiento de aportes patronales financiados con recursos de l situado fiscal y del Sistema General de Participaciones</t>
  </si>
  <si>
    <t>ComSeis</t>
  </si>
  <si>
    <t>DOP</t>
  </si>
  <si>
    <t xml:space="preserve">6. Transparencia, acceso a la información pública y lucha contra la corrupción 
</t>
  </si>
  <si>
    <t>6. Plan Institucional de Capacitación - PIC</t>
  </si>
  <si>
    <t>Artículo 156 PND:  Condonación o restitución de los recursos de que trata el artículo 5 de la ley 1608 de 2013</t>
  </si>
  <si>
    <t>NA</t>
  </si>
  <si>
    <t>Oficina Asesora de Planeación y Control del Riesgo</t>
  </si>
  <si>
    <t>OAJ</t>
  </si>
  <si>
    <t>7. Plan de Bienestar e Incentivos</t>
  </si>
  <si>
    <t>Cultura organizacional consolidada</t>
  </si>
  <si>
    <t>OAPCR</t>
  </si>
  <si>
    <t xml:space="preserve">8. Servicio al ciudadano 
</t>
  </si>
  <si>
    <t>8. Plan de Trabajo de Seguridad y Salud en el Trabajo</t>
  </si>
  <si>
    <t>Plan de trabajo formulado según resultado FURAG</t>
  </si>
  <si>
    <t>OCI</t>
  </si>
  <si>
    <t xml:space="preserve">9. Participación ciudadana en la gestión pública 
</t>
  </si>
  <si>
    <t>Diagnóstico de la gestión del conocimiento en la Entidad desarrollado</t>
  </si>
  <si>
    <t>Todas</t>
  </si>
  <si>
    <t>10. Racionalización de trámites</t>
  </si>
  <si>
    <t xml:space="preserve">10. Plan Estratégico de Tecnologías de la Información y las Comunicaciones </t>
  </si>
  <si>
    <t>11. Plan de Seguridad y Privacidad de la Información</t>
  </si>
  <si>
    <t>Estrategia
de innovación y colaboración desarrollada</t>
  </si>
  <si>
    <t>12. Plan de Tratamiento de Riesgos de Seguridad y Privacidad de la Información</t>
  </si>
  <si>
    <t>Modelo de Gestión del Conocimiento y la innovación y consolidado</t>
  </si>
  <si>
    <t xml:space="preserve">13. Plan Institucional </t>
  </si>
  <si>
    <t>Diagnóstico estado actual procesos</t>
  </si>
  <si>
    <t xml:space="preserve">14. Mejora normativa
</t>
  </si>
  <si>
    <t>14. Plan de Fortalecimiento del SIGI</t>
  </si>
  <si>
    <t xml:space="preserve">Plan de trabajo arquitectura de procesos </t>
  </si>
  <si>
    <t xml:space="preserve">15.Gestión del conocimiento y la innovación 
</t>
  </si>
  <si>
    <t xml:space="preserve">16.Gestión documental 
</t>
  </si>
  <si>
    <t>Procesos aprobados</t>
  </si>
  <si>
    <t xml:space="preserve">18. Seguimiento y evaluación del desempeño institucional 
</t>
  </si>
  <si>
    <t>Ejecutar las operaciones de financiamiento autorizadas por la ley para brindar liquidez a los actores de sector salud, de acuerdo con la disponibilidad presupuestal.​</t>
  </si>
  <si>
    <t>Plan Estratégico de Seguridad de la Información - PESI</t>
  </si>
  <si>
    <t>Documento de requerimiento actualizado</t>
  </si>
  <si>
    <t>Documento de la estrategia de implementación</t>
  </si>
  <si>
    <t>Plan de proyecto actualizado</t>
  </si>
  <si>
    <t>Desarrollo Mínimo Producto Viable – MPV FASE 2: Formatos especiales que están en el MUI</t>
  </si>
  <si>
    <t>Pruebas de desarrollo fase 2: Formatos especiales que están en el MUI</t>
  </si>
  <si>
    <t>Puesta en producción del Sistema Electrónico de Recaudo y estabilización fase 2: Formatos especiales que están en el MUI</t>
  </si>
  <si>
    <t>Desarrollo Mínimo Producto Viable – MPV FASE 3: Recaudo no automatizado y otros que eventualmente surjan</t>
  </si>
  <si>
    <t>Pruebas de desarrollo fase 3: Recaudo no automatizado y otros que eventualmente surjan</t>
  </si>
  <si>
    <t>Puesta en producción del Sistema Electrónico de Recaudo y estabilización fase 3: Recaudo no automatizado y otros que eventualmente surjan</t>
  </si>
  <si>
    <t>Documentación del SIGI actualizada fase 1: Arquitectura del portal y botones de pago existentes</t>
  </si>
  <si>
    <t>Documentación del SIGI actualizada fase 2: Formatos especiales que están en el MUI</t>
  </si>
  <si>
    <t>Documentación del SIGI actualizada fase 3: Recaudo no automatizado y otros que eventualmente surjan</t>
  </si>
  <si>
    <t>Herramienta tecnológica para la programación de giro directo - Fase I</t>
  </si>
  <si>
    <t>Herramienta tecnológica para la programación de giro directo - Fase II</t>
  </si>
  <si>
    <t>Estabilización de la herramienta tecnológica para la programación de giro directo</t>
  </si>
  <si>
    <t>Gestión para la consecución de recursos realizada</t>
  </si>
  <si>
    <t>Reportes de pruebas COVID-19 en estado procesado</t>
  </si>
  <si>
    <t>Aplicativo implementado</t>
  </si>
  <si>
    <t>Aplicativo estabilizado</t>
  </si>
  <si>
    <t>Aplicativo mejorado</t>
  </si>
  <si>
    <t>Informe de ejecución de los recursos presupuestados en la vigencia 2025</t>
  </si>
  <si>
    <t>Informe de ejecución de los recursos presupuestados en la vigencia 2026</t>
  </si>
  <si>
    <t>Diagnóstico del nivel de madurez de la gestion de riesgos desarrollada en la ADRES</t>
  </si>
  <si>
    <t>Modelo GRC - Requerimientos a contratar definido</t>
  </si>
  <si>
    <t>Modelo GRC – puesto en marcha</t>
  </si>
  <si>
    <t>Comité de Riesgos de la ADRES</t>
  </si>
  <si>
    <t>Estructura de soporte para la gestion de los riesgos definida</t>
  </si>
  <si>
    <t>Tablero de control de monitoreo y alertas de riesgos financieros</t>
  </si>
  <si>
    <t>Modelos de gestión de riesgos financieros aplicados</t>
  </si>
  <si>
    <t>Contenidos comunicacionales con componentes de accesibilidad para personas con discapacidad (lengua de señas ) y en lenguas nativas publicados en diferentes canales en internos y externos.</t>
  </si>
  <si>
    <t>Cesar Andres Jimenez Valencia
Orlando Sabogal
Carlos Nova
Cesar Sopo</t>
  </si>
  <si>
    <t>Diego Santacruz 
Orlando Sabogal
Carlos Nova
Cesar Sopo</t>
  </si>
  <si>
    <t>Diego Santacruz 
Orlando Sabogal Sierra
Carlos Alberto Nova Mendoza</t>
  </si>
  <si>
    <t>Cesar Andres Jimenez Valencia
Orlando Sabogal Sierra
Carlos Alberto Nova Mendoza</t>
  </si>
  <si>
    <t>Se realiza con recurso de planta de la ADRES.</t>
  </si>
  <si>
    <t>Producto</t>
  </si>
  <si>
    <t>Dirección de Liquidaciones y Garantías / OAPCR</t>
  </si>
  <si>
    <t>Direccion de Liquidaciones y Garantías</t>
  </si>
  <si>
    <t>Tramitar la solicitudes necesarias para coadyudar la financiacion de las operaciones de financiamiento y realizar el informe dando cuenta de las mismas.</t>
  </si>
  <si>
    <t>Dirección de liquidaciones y Garantias, Dirección de Gestión de Recursos Financieros de la Salud, Oficina Asesora Juridica y Dirección General.</t>
  </si>
  <si>
    <t>Dirección de Gestión de Tecnologías de la Información y las Comunicacione</t>
  </si>
  <si>
    <t xml:space="preserve">Solicitar el cronograma del diseño, desarrollo, implementación, pruebas y puesta en producción  de la herramienta tecnologica </t>
  </si>
  <si>
    <t>Dirigir a la DGITC un memorando donde la DOP solicitará el cronograma de trabajo para el diseño, desarrollo, implementación, pruebas y puesta en produccción de la herramienta tecnoligica  para la vigencia 2024.</t>
  </si>
  <si>
    <t xml:space="preserve"> Elaborar  actas de reuniones de acuerdo con el cronograma establecido por DGTIC para el desarrollo del proyecto herramienta tecnologica </t>
  </si>
  <si>
    <t xml:space="preserve"> Elaborar o ajustar la documentación de las etapas desarrolladas y aprobadas,  si hay lugar a ello de acuerdo con las solicitudes o envio por la DGTIC</t>
  </si>
  <si>
    <t>Optimización de la operación de los procesos de recaudo, liquidación, reconocimiento y pago de los recursos de salud</t>
  </si>
  <si>
    <t>Herramienta tecnológica para el procesamiento y liquidación de prestaciones económicas y devoluciones, Fase I -  Prestaciones económicas RC - REE implementado en producción</t>
  </si>
  <si>
    <t>Aprobación del paso a producción Prestaciones económicas RC - REE</t>
  </si>
  <si>
    <t>Herramienta tecnológica para el procesamiento y liquidación de prestaciones económicas y devoluciones, Fase II -  Devoluciones RC - REE implementado en producción</t>
  </si>
  <si>
    <t>Aprobación del paso a producción Devoluciones RC - REE</t>
  </si>
  <si>
    <t xml:space="preserve">10. Racionalización de trámites 
</t>
  </si>
  <si>
    <t xml:space="preserve">Dirigir a la DGITC un memorando donde la DOP solicitará el cronograma de trabajo para el diseño, desarrollo, implementación, pruebas y puesta en produccción del SIA para la vigencia 2024.
</t>
  </si>
  <si>
    <t>4. Elaborar o ajustar la documentación de las etapas desarrolladas y aprobadas,  si hay lugar a ello de acuerdo con las solicitudes o envio por la DGTIC.</t>
  </si>
  <si>
    <t>Realizar analisis diseño, desarrollo y pruebas unitarias del desarrollo del SIA definido en fase I</t>
  </si>
  <si>
    <t xml:space="preserve"> Inventario de necesidades de actualización documental corespondientes a los procesos de VALR_VERS (30/05/2024)</t>
  </si>
  <si>
    <t>Establecer la metodología para la revisión por la Dirección de todos los subsistemas que confrman el SIGI</t>
  </si>
  <si>
    <t>Implementar y socializar en la pagina WEB y redes sociales lo correspondiente a la traduccion de LN</t>
  </si>
  <si>
    <t>Coordinar con las areas responsables de la publicacion de la información de lenguas nativas colombianas</t>
  </si>
  <si>
    <t>Estructurar y articular con las areas involucradas, los contenidos del submenú "Colaboración e Innovación abierta" del Menú Participa, acorde a los lineamientos de la resolución 1519 de 2020 de MinTic</t>
  </si>
  <si>
    <t>Priorización de Grupos de Valor y de Interés y definir acciones</t>
  </si>
  <si>
    <t>Priorizar los Grupos de Valor de Interés de la ADRES con base en la caracterización actualizada y definir acciones a implementar para su posicionamento</t>
  </si>
  <si>
    <t>Documento con Grupos de valor priorizados y definición de las acciones a implementar para su posicionamento</t>
  </si>
  <si>
    <t>Encuentro nacional e internacional sobre salud</t>
  </si>
  <si>
    <t>Fortalecer la poltica de reducción de fotocopiado e impresión de documentos del SGDA</t>
  </si>
  <si>
    <t xml:space="preserve">Elaborar una socializacion de la herramienta SIGI - Eureka, a los diferentes usuarios de la entidad, con el apoyo del proveedor PENSEMOS, para dar a conocer la importancia de la herramienta dentro de la entidad, enfocada a generar una cultura de apropiacion y uso de la misma. </t>
  </si>
  <si>
    <t xml:space="preserve">Elaborar capsulas informativas para comunicar por correo de sintonia. </t>
  </si>
  <si>
    <t>Elaborar capsulas "tips" informativos para remitir por correo sintonia adres</t>
  </si>
  <si>
    <t>Capsulas por correo sintonia</t>
  </si>
  <si>
    <t>Participación de Atención al Ciudadano en las actividades en las que sea convocado para asistir en los eventos donde la ADRES lleva su oferta institucional y generar los informes sobre las acciones adelantandas en estas jornadas itinerantes primer semestre y aplicaria unicamente en casos donde sea convocado el proceso de Servicio al Ciudadano</t>
  </si>
  <si>
    <t>Participación de Atención al Ciudadano en las actividades en las que sea convocado para asistir en los eventos donde la ADRES lleva su oferta institucional y generar los informes sobre las acciones adelantandas en estas jornadas itinerantes segundo semestre y aplicaria unicamente en casos donde sea convocado el proceso de Servicio al Ciudadano</t>
  </si>
  <si>
    <t>Articular con las areas misionales, diseñar estrategias de comunicación para divulgar la gestión de los recursos del sector salud</t>
  </si>
  <si>
    <t xml:space="preserve">Articular con las areas misionales la realizacion de la audiencia publica de rendicion de cuentas de la entidad periodo 2023 - 2024 </t>
  </si>
  <si>
    <t xml:space="preserve">Video y publicacion del informe de la rendicion de cuentas en la pagina web e intranet.
 evidencias las mesas de trabajo con las areas misionales. </t>
  </si>
  <si>
    <t>Actualizar la Política Institucional de Servicio al Ciudadno</t>
  </si>
  <si>
    <t>Anualmente actuallizar la caracterización de ciudadanía y Grupos de Interés de la entidad con el apoyo y orientación de la OAPCR</t>
  </si>
  <si>
    <t>Realizar al menos una capacitación semestralsobre el uso y apropiación de la Herramienta de Gestión documental y PQRSD ORFEO a través del  Procedimiento Gestión de PQRSD ORFEO</t>
  </si>
  <si>
    <t>Asistir  tecnicamente a  diez (10) territorios, mediante visitas de capacitación en los temas de reclamaciones con cargo a la ADRES.</t>
  </si>
  <si>
    <t xml:space="preserve">
Tablas de Valoración Documental Elaboradas e iniciado el tramite de covalidación ante el AGN</t>
  </si>
  <si>
    <t>Fianalizar el proceso de convalidación de las TRD V2 ante el AGN.</t>
  </si>
  <si>
    <t xml:space="preserve">Consiste en la implementación de los ocho programas de conservación preventiva, definidas en el Plan de Conservación Documental, componnente del Sistema Integrado de Conservación SIC. </t>
  </si>
  <si>
    <t xml:space="preserve">Establecer la descripción de los contenidos del módulo de supervisión y ampliar conocimientos basicos sobre las modalidades de contratación y su normatividad aplicable. </t>
  </si>
  <si>
    <t xml:space="preserve">Elegir una metodologia que permita transmitir el conocimiento de manera sencilla a los interesados, sobre los temas de supervisión y ampliación de la primera etapa de conocimiento sobre las modalidades de selección. </t>
  </si>
  <si>
    <t>Fase II Ejecutar el módulo de cononocimiento virtual sobre supervisión</t>
  </si>
  <si>
    <t>Capacitar a los funcionarios usuario finales de la herramienta en los diferentes modulos que manejan</t>
  </si>
  <si>
    <t>Cargar las guias de uso de la herramienta Eureka en un apartado espacial de la INTRANET</t>
  </si>
  <si>
    <t xml:space="preserve">Mantener las guias actualizadas en el repositorio de la intranet y moodle </t>
  </si>
  <si>
    <t>* Evidencia de guias cargadas en moodle
* Guias Cargadas en Intranet</t>
  </si>
  <si>
    <t>Actualizar el Plan de Emergencias y contingencias</t>
  </si>
  <si>
    <t>Plan de Emergencias y contingencias actualizado</t>
  </si>
  <si>
    <t>Actualizar y fortalecer el Programa de Vigilancia Epidemiologica de Riesgo Psicosocial</t>
  </si>
  <si>
    <t>Actualizar el Programa de Vigilancia Epidemiologica de Riesgo Psicosocial.</t>
  </si>
  <si>
    <t>Documento del Programa de vigilancia epidemiologica actualizado. Evidencias de actividades de intervención de riesgo psicosocial.</t>
  </si>
  <si>
    <t>Aplicaciones de instrumentos de recopilación de información y verificación de procesos en sitio, tendientes a establecer el estado de la gerstion documental de la entidad, principalmente en lo que respecta al componente tecnológico, documento y expediente electrónico.</t>
  </si>
  <si>
    <t>Actualización de Política de Gestión Documental, con base en la normatividad vigente. Una vez se vayan generando documentos del protyecto SGDEA, se actualizará para mantener una alineación frente a los mismos.</t>
  </si>
  <si>
    <t xml:space="preserve">10. Racionalización de trámites
</t>
  </si>
  <si>
    <t>Modernizar y optimizar los sistemas de información en la ADRES para fortalecer la gestión de datos, mejorar la eficiencia operativa y proporcionar información precisa y oportuna a los grupos de interés, garantizando la calidad y la seguridad de los datos.</t>
  </si>
  <si>
    <t>* Dirección de Gestión de Recursos Financieros de Salud (DGRF)
* Dirección de Liquidaciones y Garantías (DLYG)
• Dirección de Otras Prestaciones (DOP)</t>
  </si>
  <si>
    <t xml:space="preserve">10. Racionalización de trámites </t>
  </si>
  <si>
    <t>Contratación de actividades externas para la verificacion de la adopcion de nuevas tecnologías y la implementación de ejercicio de innovacion para la gestión pública</t>
  </si>
  <si>
    <t>Ejeccucion de acciones contractuales para la gestión de servicios de consultoria que permitan a la entidad la adopcion de nuevas tecnologías y la implementación de ejercicio de innovacion para la gestión pública</t>
  </si>
  <si>
    <t>Informe de adopción de nuevas tecnologias para promover la innovación en la prestación de servicios.</t>
  </si>
  <si>
    <t>Informe de gestión de la entidad en el proceso de  adopción de nuevas tecnologias para promover la innovación en la prestación de servicios.</t>
  </si>
  <si>
    <t>Documento de informe de adopcion del Plan de Transformacioón Digital</t>
  </si>
  <si>
    <t>Realizar la actualizacion del documento PETI 2023-2026, actualizando los proyectos y hoja de ruta para la vigencia 2025</t>
  </si>
  <si>
    <t>Informe de gestión de artectos eleborados por la entidad en el marco de adopcion de Plan de implementación del MRAE v3.0</t>
  </si>
  <si>
    <t>Consiste en la implementación de las once estrategias de preservación digital, definidas en el Plan de Preservación Digital a Largo Plazo, componnente del Sistema Integrado de Conservación SIC. Lo cual se puede establecer a partir de la implelmentación del Modelo de Gestión Documental Electronico y el desarrollo del SGDEA.</t>
  </si>
  <si>
    <t>Suscripcion y/o renovacion de herramientas tecnologicas para la entidad de acuerdo al PAA</t>
  </si>
  <si>
    <t>Evidencias de asistencia a las mesas de interoperibilidad definidas por el MSPS</t>
  </si>
  <si>
    <t>Documento de adopcion del Marco de Interoperabilidad al interior de la entidad para la transferencia de datos y protocolos seguros que garanticen la interoperabilidad de información</t>
  </si>
  <si>
    <t>Documento: Adopcion del Marco de Interoperabilidad</t>
  </si>
  <si>
    <t>Definicion de requerimientos necesarios para el mantenimiento de la gestión de datos al interior de la entidad</t>
  </si>
  <si>
    <t>Realizar el respectivo soporte de la herramienta EUREKA, con el fin que su fucionalidad sea la adecuada para el procesamiento y seguimiento de informacion que se genera en el sistema.</t>
  </si>
  <si>
    <t xml:space="preserve">Herramienta funcionando optimamente </t>
  </si>
  <si>
    <t xml:space="preserve">Oficina Asesora de Planeacion y Control de Riesgos </t>
  </si>
  <si>
    <t>Optimizar los modulos de la herramienta Eureka</t>
  </si>
  <si>
    <t xml:space="preserve">Realizar analisis y revisión de los diferentes módulos de la herramienta Eureka, optimizando su uso por medio de solicitudes de optimizacion al proveedor. Corrección de datos y parametrizacion de la misma. </t>
  </si>
  <si>
    <t xml:space="preserve">Generar back Ups de la informacion alojada en la herramienta Eureka </t>
  </si>
  <si>
    <t>generar back Ups - copias de seguridad de toda la inofrmacion que se gestiona en la herramienta Eureka con un periodicidad mensual, y solicitar copias incrementales al proveedor.</t>
  </si>
  <si>
    <t xml:space="preserve">correos electronicos con la evidencia de la copia de seguridad generada por el proveedor </t>
  </si>
  <si>
    <t>Identificar y gestionar los riesgos de seguridad digital de su infraestructura tanto nubepública como  privada</t>
  </si>
  <si>
    <t>Actualizar el Plan de Recuperacion de desastres</t>
  </si>
  <si>
    <t>Actualizacion del Plan de Recuperacion de desastres</t>
  </si>
  <si>
    <r>
      <rPr>
        <sz val="12"/>
        <color theme="1"/>
        <rFont val="Arial"/>
        <family val="2"/>
      </rPr>
      <t>-Plan de Recuperacion de Desastres actualizado</t>
    </r>
  </si>
  <si>
    <t xml:space="preserve">Tablero en excel de levantamiento de datos relacionados con flujos de caja, balances y presupuestos </t>
  </si>
  <si>
    <t xml:space="preserve">Elaborar y presentar para Aprobación un medelo finaiciero </t>
  </si>
  <si>
    <t>Realizar mesas de trabajo para presentar el marco normativo, el modelo y la herramienta de seguimiento presupuestal con todas las dependencias.</t>
  </si>
  <si>
    <t>Identificar y desarrollar  las acciones y prácticas concretas necesarias para lograr una correcta adopción de los elementos del dominio de uso y apropiación, que conforman el Marco de Referencia Arquitectura en la composicion financiera. Revisar la guía de uso y apropiación propuesta por MINTIC en el marco de referencia de arquitectura empresarial, un elemento transversal de la Política de Gobierno Digital, con el fin de aplicar las mejores prácticas en la materia</t>
  </si>
  <si>
    <t>Documento de la Politica de Gobierno de Datos en el Adres versión borrador</t>
  </si>
  <si>
    <t>Presentar la propuesta de Politica de Gob Datos</t>
  </si>
  <si>
    <t xml:space="preserve">Presentar la propuesta  de Política de Gobierno de Datos a la oficina Juridíca
</t>
  </si>
  <si>
    <t>Presentación de la Politica de Gobierno de Datos en el Adres</t>
  </si>
  <si>
    <t>Diseñar Versionamiento final Politica de Datos</t>
  </si>
  <si>
    <t xml:space="preserve">Diseñar la Política y entregar la versión final a la oficina Júridica
</t>
  </si>
  <si>
    <t>Docuemento final con la Politica de Gobierno de Datos en el Adres</t>
  </si>
  <si>
    <t>Definir e implementar la politica de seguridad de datos</t>
  </si>
  <si>
    <t>Definir estratégias de seguridad de la información para fortalecer los flujos y la artuitectura de información.</t>
  </si>
  <si>
    <t>Definir estratégias de seguridad de la información para fortalecer los flujos y la artuitectura de información teneindo en cuenta controles de seguridad, autenticación, autorización, encripción, vulnerabilidades , entre otros aspectos.</t>
  </si>
  <si>
    <t>Oficina Asesora de Planeación y Control del Riesgo
Dirección de Tecnologías de la Información y las Comunicaciones</t>
  </si>
  <si>
    <t>Revisar, actualizar y crear, en articulación con los Líderes de Procesos, los indicadores de Gestión acorde al rediiseño organizacional  y al nuevo Modelo Operativo de la ADRES</t>
  </si>
  <si>
    <t>Desarrollar  un Tablero gerencial que cumpla con ciclo de vida del dato y que este integrado con la arquitectuta de negocio, se le debe integrar el verbo en infinitivo al comienzo.</t>
  </si>
  <si>
    <t>Diseñar propuesta para mejorar los datos pubicados en el portal ADRES</t>
  </si>
  <si>
    <t>Mejorarar los  artefactos de trasparencia de la información</t>
  </si>
  <si>
    <t>Revisar la  Metodología para medir el nivel de madurez de la arquitectuta de información</t>
  </si>
  <si>
    <t>Ajustar Metodología para medir el nivel de madurez de la arquitectuta de información</t>
  </si>
  <si>
    <t>Insrtuctivo metodológico ajustado para evaluación de madurez de datos</t>
  </si>
  <si>
    <t>Docuementar los  metadatos de negocio</t>
  </si>
  <si>
    <t>Diseñar y ejecutar campañas de cultrua  de datos en el ADRES</t>
  </si>
  <si>
    <t xml:space="preserve">Docuementar el linaje de datos </t>
  </si>
  <si>
    <t>Documentar  el linaje de datos en fuentes seleccionadas con la herramienta de Gob Datos</t>
  </si>
  <si>
    <t>Gestionar la publicación en la pagina web para la disposicion de los grupos de interes los instrumentos estadísticos</t>
  </si>
  <si>
    <t>Gestionar la publicación en la pagina web para la disposicion de los grupos de interes los:
Ficha metodológica de operaciones estadísticas
Documento metodológico de operaciones estadísticas
Cuadros de salida y series históricas de las operaciones estadísticas
Indicadores o estadísticas con desagregación temática o enfoque diferencial e interseccional</t>
  </si>
  <si>
    <t>Definir el Plan de gestión de riesgos de seguridad de la Infomración y Ciberseguridad.</t>
  </si>
  <si>
    <t>Definir el plan para gestionar los reigos de seguridad de información identificados respecto de su gestión con el fin de asegurar los activos de informaión relacionados</t>
  </si>
  <si>
    <t>Plan de gestión de riesgos de seguridad de la Infomración y Ciberseguridad.</t>
  </si>
  <si>
    <t>Definir la estrategia para plaificar, implementar y controlar los procesos necesarioa para cumplir los requisitos de seguridad de la información.</t>
  </si>
  <si>
    <t>Evaluar los diferentes componentes del sistema de de gestión de seguridad de la información.</t>
  </si>
  <si>
    <t>SOA -Acuerdo de alicabilidad de seguridad de la información en el modelo de arquitectura</t>
  </si>
  <si>
    <t>OAPCR y DGTIC</t>
  </si>
  <si>
    <t>Definir los servicios de seguridad de la información, estableceindo el catalogo respectivo.</t>
  </si>
  <si>
    <t>Actualización del análisi de impacto del negocio y la definición del DRP para su respectiva prueba</t>
  </si>
  <si>
    <t>Realización de la definición de los requerimientos de la ADRES con base en el diagnóstico de la gestión de los riesgos efectuada teneinedo como alcance la definición de un modelo GRC para la ADRES.</t>
  </si>
  <si>
    <t>Plan de implentación piloto GRC.</t>
  </si>
  <si>
    <t>Oficina Asesora de Planeación y Conrtrol de Riesgos</t>
  </si>
  <si>
    <t>Generar una metodologia para la gestión del riesgo fiscal</t>
  </si>
  <si>
    <t>Revisar los riesgos operacionales y validar cuáles serían catalogados como un sibsistema de riesgo fiscal, generar la metodologia y atualizar la respectiva documentación en el proceso DIES y parametrizar el nuevo subsistema o tipologia en Eureka</t>
  </si>
  <si>
    <t>Estructura funcional y organizacional para la gestion de reisgos en la ADRES</t>
  </si>
  <si>
    <t>Evaluación de aplicabilidad de la politica, lineaminetos de riesgos y su gestión.</t>
  </si>
  <si>
    <t>Desarrollar un diagnostico de la cultura de riesgos a nivel de funcionarios y colaboradores tomando comobase la aplicación de la política y sus lineamientos.</t>
  </si>
  <si>
    <t>Línea base de apropiación de la cultura de gestion de riesgos con plan de cierre de brechas.</t>
  </si>
  <si>
    <t>Diseño del programa de cultura de gestion riesos.</t>
  </si>
  <si>
    <t>Diseñar un programa que permita medir la apropiación d ela cultura de gestion de riesgos en la ADRES.</t>
  </si>
  <si>
    <t>Evaluación inicial de la cultura de reisgos en la entidad y desarrollo de ca,paña</t>
  </si>
  <si>
    <t>Evaluación de la linea base de apropiación de la cultura de riesgos de la entidad Desarrollo de la campaña de gestión de reisgos para el 2024</t>
  </si>
  <si>
    <t xml:space="preserve">
Linea base de apropiación de la cultura de riesgos evaluada
Campaña de gestión de reisgos para el 2024 desarrollada</t>
  </si>
  <si>
    <t>Elaborar la Estratégia de Rendición de Cuentas y participación Ciudadana</t>
  </si>
  <si>
    <t>Elaborar la Estrategia de Rendición de Cuentas y Participación Ciudadana articulada con las areas responsables de la entidad</t>
  </si>
  <si>
    <t>Diseño estrategia multimedia</t>
  </si>
  <si>
    <t>Implementación estrategia multimedia</t>
  </si>
  <si>
    <t>Consolidar y formular el PAAC acorde a los lineamientos de la Función Publica y publicar en el menu de transperencia acorde a los plazos establecidos</t>
  </si>
  <si>
    <t>actulizar el diseño e informacion contenida dentro de las paginas de inicio de los diferentes modulos del aplicativo Eureka</t>
  </si>
  <si>
    <t xml:space="preserve">Mejorar la calidad y utilidad de los reportes generados por el Sistema de Gestión de Información (SIGI - Eureka) para facilitar el analisis de la informacion y la toma de decisiones </t>
  </si>
  <si>
    <t>Generar y optimizar los tableros de informacion en el modulo Gerencial</t>
  </si>
  <si>
    <t xml:space="preserve">Crear, mejorar y optimizar los tableros de informacion generados en el modulo de analitico,con enfoque en los modulos de Planes, indicadores, riesgos y mejoras </t>
  </si>
  <si>
    <t xml:space="preserve">
Recopilar, extraer, organizar y analizar la información de los procesos gestionados en la Oficina Asesora Jurídica, con el proposito de socializarla y facilitar la toma de decisiones </t>
  </si>
  <si>
    <t>Actualización de las lineas de defensa Jurídica de la ADRES</t>
  </si>
  <si>
    <t>Realizar el análisis de las estrategias juridicas contenidas en las diferentes sentencias judiciales con el fin de fortalecer las lineas de defensa de la Entidad</t>
  </si>
  <si>
    <t>Lineas de defensa actualizada</t>
  </si>
  <si>
    <t>Recopilar, organizar y cargar en la Intranet los conceptos juridicos con vigencia no mayor a tres años con el fin de dar a conocer internamente las posturas juridicas de la Entidad con relación a los diferentes temas misionales.</t>
  </si>
  <si>
    <t>Identificación de necesidades de comunicación y divulgación interna de las diferentes dependencias de la ADRES</t>
  </si>
  <si>
    <t>Desarrollar la metodología, las heramientas, la divulgación y la recolección de la información con las dependencias</t>
  </si>
  <si>
    <t>Diseño de la estrategia de comunicación interna</t>
  </si>
  <si>
    <t>Diseñar la estrategia de comunciación interna</t>
  </si>
  <si>
    <t>Implemetación de la estrategia de comunicación interna</t>
  </si>
  <si>
    <t>Actualización de la Intranet</t>
  </si>
  <si>
    <t>Rediseño de boletín Sintonía</t>
  </si>
  <si>
    <t>Divulgación del boletín Sintonía mejorado</t>
  </si>
  <si>
    <t>Publicación de boletines, artículos, noticias, ruedas de prensa, etc., sobre el manejo de los recursos de la salud</t>
  </si>
  <si>
    <t>Realización de notas de prensa divulgadas y actualización de la base de datos de periodista</t>
  </si>
  <si>
    <t xml:space="preserve">Elaborar  el Plan de Capacitación, Sensibilización y Comunicación para los temas relacionados con la gestión de riesgos, incorporando las recomendaciones del MSPI, Guía No. 14, centradas en el subsistema de gestión de riesgos de seguridad de la información, asi como también, integrar las mejores prácticas contenidas en otros documentos  para abordar de manera completa otros subsistemas de riesgos importantes para la entidad.
</t>
  </si>
  <si>
    <t>PLAN DE ACCIÓN ANUAL
(Diccionario de Datos - Consulta)</t>
  </si>
  <si>
    <t>Página 1 de 1</t>
  </si>
  <si>
    <t>Este instrumento permite evaluar la gestión que se ha realizado en el cumplimiento de las funciones asignadas a la dependencia y será insumo para la planeación estratégica de la Entidad</t>
  </si>
  <si>
    <t>DEPENDENCIA</t>
  </si>
  <si>
    <t>Funciones</t>
  </si>
  <si>
    <t>Realizar un estudio de la capacidad de las infraestructura de MICROSOFT de las licencias contratadas por la ADRES para dimensionar su rendimiento frente a las necesidades de tableros de control de grandes volúmenes de datos y con ello plantear estrategias arquitectura y procesos que permitan un adecuado desarrollo de soluciones.</t>
  </si>
  <si>
    <t>Informe de capacidades de infraestructura Microsoft de frente a las necesidades de tableros</t>
  </si>
  <si>
    <t>Crear un tablero para visualizar la información de los estados financieros de la EPS, que permita reconocer los cambios en cuentas contables de interés para diversos intereses como lo son la prevención de LAFT, corrupción, fraude, entre otros.</t>
  </si>
  <si>
    <t>Utilizar técnicas para la detección de inconsistencias en la base de RECLAMACIONES por el cruce con otras fuentes primarias junto con la implementación de técnicas que permitan identificar registros anómalos que puedan ser indicadores de actuar indebido.</t>
  </si>
  <si>
    <t>Utilizar técnicas para la detección de inconsistencias en la base de MIPRES-RECOBROS por el cruce con otras fuentes primarias junto con la implementación de técnicas que permitan identificar registros anómalos que puedan ser indicadores de actuar indebido.</t>
  </si>
  <si>
    <t>Utilizar técnicas para la detección de inconsistencias en la base de BDUA por el cruce con otras fuentes primarias junto con la implementación de técnicas que permitan identificar registros anómalos que puedan ser indicadores de actuar indebido.</t>
  </si>
  <si>
    <t>Implementar métodos, técnicas y metodologías para identificar a las personas naturales o jurídicas involucradas en accidentes de tránsito no SOAT a quienes se les debe realizar el cobro de los servicios médicos prestados a las victimas.</t>
  </si>
  <si>
    <t xml:space="preserve">Crear, mejorar y optimizar los tableros de información generados en el modulo de analítico, con enfoque en los módulos de Planes, indicadores, riesgos y mejoras </t>
  </si>
  <si>
    <t>Informe de gestión de artefactos elaborados por la entidad en el marco de adopción de Plan de implementación del MRAE v3.0</t>
  </si>
  <si>
    <t>Identificar los roles y responsables de Gob. Datos</t>
  </si>
  <si>
    <t>Definir la estructura organizacional para las actividades de Gob. Datos</t>
  </si>
  <si>
    <t>Presentar la propuesta de Política de Gob. Datos</t>
  </si>
  <si>
    <t>Configurar un servidor tipo FHIR, en infraestructura de la ADRES o de MIN SALUD, o con el uso de un proveedor en caso de no disponerse de tal, para realizar el montaje de fachadas con estándar HL7 de las bases de datos requeridas para un correcto ejercicio de interoperabilidad.</t>
  </si>
  <si>
    <t>De acuerdo con la estrategia institucional de la ADRES, realizar la identificación de la Estrategia de datos, y a partir de allí implementar en orden de prioridad y de acuerdo a las capacidades del área las 11 capas de la gestión de los datos (Gobierno de datos, Modelado y diseño de datos, Almacenamiento y operación de datos, Seguridad de datos, Integración e interoperabilidad de datos, Gestión de documentos y contenido, Datos maestros y de referencia, Calidad de datos, Metadatos, Arquitectura de datos, Gestión de proyectos de datos)</t>
  </si>
  <si>
    <t>Definir el plan para gestionar los riesgos de seguridad de información identificados respecto de su gestión con el fin de asegurar los activos de información relacionados</t>
  </si>
  <si>
    <t>Diseñar un programa que permita medir la apropiación de la cultura de gestión de riesgos en la ADRES.</t>
  </si>
  <si>
    <t>Ordenar el pago de los recursos del aseguramiento UPC contributivo y subsidiado</t>
  </si>
  <si>
    <t>Actos administrativos de las ordenación de los recursos</t>
  </si>
  <si>
    <t>Desarrollar el proceso de reintegro</t>
  </si>
  <si>
    <t xml:space="preserve">Actos Administrativos Publicados del proceso de reintegro </t>
  </si>
  <si>
    <t>Ordenar los pagos por recobros y reclamaciones</t>
  </si>
  <si>
    <t>Ordenar el pago de los recursos por recobros y reclamaciones, mediante la verificación, validación y auditoría de los requisitos legales para el pago</t>
  </si>
  <si>
    <t>Actos administrativos para la ordenación del gasto en recobros y reclamaciones</t>
  </si>
  <si>
    <t>Proyectar el presupuesto del personal de planta en la vigencia.</t>
  </si>
  <si>
    <t>Presentar a la Dirección general, la proyección detallada del presupuesto del personal de planta adscrito a la entidad.</t>
  </si>
  <si>
    <t>Informe detallado del presupuesto</t>
  </si>
  <si>
    <t>Proyectar los gastos administrativos para el funcionamiento de la entidad.</t>
  </si>
  <si>
    <t>Presentar a la Dirección general, la proyección detallada del presupuesto de los gastos administrativos y de funcionamiento de la entidad.</t>
  </si>
  <si>
    <t>Implementar chatbots para Mipres</t>
  </si>
  <si>
    <t>Prestar servicios de recepción, administración, control y manejo del chat bot de reportes de la prescripción de tecnologías en salud no financiadas con recursos de la UPC o servicios complementarios (MIPRES)</t>
  </si>
  <si>
    <t>Chatbot para Mipres</t>
  </si>
  <si>
    <t>Implementar chatbots para SOAT</t>
  </si>
  <si>
    <t>Prestar servicios de recepción, administración, control y manejo del chat bot de reportes por las reclamaciones por  i) Accidentes de tránsito cuando el vehículo involucrado no fue identificado o no contaba con póliza SOAT vigente a la fecha del siniestro o el vehículo involucrado contaba con póliza SOAT la cual fue adquirida a la tarifa diferencial en virtud de lo establecido en el Decreto 2497 de 2022</t>
  </si>
  <si>
    <t>Chatbot para SOAT</t>
  </si>
  <si>
    <t>Crear, implementar y automatizar la generación del boletín mensual de Vehículos fantasma</t>
  </si>
  <si>
    <t>Crear, implementar y automatizar la generación del boletín mensual de GIRO DIRECTO</t>
  </si>
  <si>
    <t>Crear, implementar y automatizar la generación del boletín mensual de RECLAMACIONES</t>
  </si>
  <si>
    <t>OJO: Retirar la actividad de actualizar el plan de emergencias y contingencias</t>
  </si>
  <si>
    <t>Identificar de manera clara, precisa y eficiente el recaudo de los recursos de la URA II Cuatrimestre</t>
  </si>
  <si>
    <t>Realizar seguimiento preciso y flexible del presupuesto que nos habilite para reaccionar eficientemente ante diferentes adversidades de liquidez II Cuatrimestre</t>
  </si>
  <si>
    <t>OJO: Eliminar GM1.EST5. Optimización de la operación de los procesos de recaudo, liquidación, reconocimiento y pago de los recursos de salud</t>
  </si>
  <si>
    <t>Apoyar la implementación del sistema de información integral e interoperable del sistema nacional de salud.</t>
  </si>
  <si>
    <t>DIES-FR05</t>
  </si>
  <si>
    <t>PLAN ESTRATÉGICO INSTITUCIONAL ADRES</t>
  </si>
  <si>
    <t>VIGENCIA 2023 - 2026</t>
  </si>
  <si>
    <t>MISIÓN</t>
  </si>
  <si>
    <t>VISIÓN</t>
  </si>
  <si>
    <t>La Administradora de los Recursos del Sistema General de Seguridad Social en Salud ADRES,  como entidad responsable de administrar los recursos financieros del sistema de salud, será reconocida en el 2033, por los grupos de valor e interés, como una Entidad técnica del orden nacional que gestiona con oportunidad y eficacia el flujo de recursos que soporta la prestación de servicios a los habitantes del territorio Nacional, generadora de información con valor para la toma de decisiones del sector, posicionándose como referente internacional de eficiencia y transparencia  en el manejo de los recursos de la salud.</t>
  </si>
  <si>
    <t>VALORES CORPORATIVOS</t>
  </si>
  <si>
    <t>Honestidad
Respeto
Compromiso
Justicia
Diligencia
Lealtad
Responsabilidad.</t>
  </si>
  <si>
    <t>PLAN ESTRATEGICO INTITUCIONAL ADRES VIGENCIA 2023 - 2027</t>
  </si>
  <si>
    <t>ARTÍCULO PND</t>
  </si>
  <si>
    <t>BASES PND</t>
  </si>
  <si>
    <t>EJE DE TRANSFORMACIÓN</t>
  </si>
  <si>
    <t>CATALIZADOR</t>
  </si>
  <si>
    <t>COMPONENTE</t>
  </si>
  <si>
    <t>SUBCOMPONENTE</t>
  </si>
  <si>
    <t>OBJETIVO  SECTORIAL</t>
  </si>
  <si>
    <t>OBJETIVO ESTRATÉGICO ADRES</t>
  </si>
  <si>
    <t>RESPONSABLE OBJETIVO ESTRATÉGICO ADRES</t>
  </si>
  <si>
    <t>ESTRATÉGIAS ADRES</t>
  </si>
  <si>
    <t>RESPONSABLE ESTRATEGIAS ADRES</t>
  </si>
  <si>
    <t>PLAZO DE EJECUCIÓN ESTRATEGIA</t>
  </si>
  <si>
    <t>PRODUCTOS CUATRIENIO</t>
  </si>
  <si>
    <t>INDICADORES</t>
  </si>
  <si>
    <t>LÍNEA BASE</t>
  </si>
  <si>
    <t>METAS CUATRIENIO</t>
  </si>
  <si>
    <t>RIESGOS</t>
  </si>
  <si>
    <t>II SEMESTRE 2023</t>
  </si>
  <si>
    <t>I SEMESTRE 2027</t>
  </si>
  <si>
    <t>TOTAL</t>
  </si>
  <si>
    <t>Proveer vacantes, ampliación de la planta global y creación de plantas temporales.</t>
  </si>
  <si>
    <t>Seguridad Humana y Justicia Social</t>
  </si>
  <si>
    <t xml:space="preserve">Expansión de capacidades: más y mejores oportunidades de la población para lograr sus proyectos de vida </t>
  </si>
  <si>
    <t>Trabajo digno y decente</t>
  </si>
  <si>
    <t>Modernización y transformación del empleo público</t>
  </si>
  <si>
    <t>5. Fortalecer las capacidades institucionales y financieras del sector salud.</t>
  </si>
  <si>
    <t>II Semestre del 2023; 2024; 2025; 2026</t>
  </si>
  <si>
    <t>Eficacia en la ejecución de las actividades para la implementación del Rediseño Organizacional</t>
  </si>
  <si>
    <t>Posibilidad de pérdida económica y/o reputacional por una gestión desarticulada y deficiente en la entidad debido a falta de cultura de gestión por procesos, insuficiente planta de personal y alta rotación del talento humano.</t>
  </si>
  <si>
    <t>2024; 2025; 2026</t>
  </si>
  <si>
    <t>Nivel de satisfacción con la cultura y los valores de la organización</t>
  </si>
  <si>
    <t>Fortalecer la cultura del control en la ADRES, asegurando la integridad, cumplimiento normativo y gestión eficaz de riesgos promoviendo la mejora continua</t>
  </si>
  <si>
    <t xml:space="preserve">Jefe Oficina de Contrrol Interno </t>
  </si>
  <si>
    <t>2024; 2025; 2026; I Semestre 2027</t>
  </si>
  <si>
    <t>Eficacia del autocontrol y autoevaluación del sistema de control interno en la primera línea de defensa</t>
  </si>
  <si>
    <t>II Semestre del 2023; 2024; 2025; 2026; I Semestre de 2027</t>
  </si>
  <si>
    <t>Eficacia en la ejecución del plan de trabajo de rediseño de procesos</t>
  </si>
  <si>
    <t>Modelo de Gestión
y operación del Conocimiento y la innovación fortalecido</t>
  </si>
  <si>
    <t>Índice de desempeño - Política de Gestión del Conocimiento y la Innovación</t>
  </si>
  <si>
    <t>75.80%</t>
  </si>
  <si>
    <t>Posibilidad de afectación Económica y reputacional por Incumplimiento de los planes y programas estratégicos del talento humano debido a necesidades no identificadas para el desarrollo humano y Fuga de conocimiento institucional.</t>
  </si>
  <si>
    <t>Nivel de Satisfacción de los empleados con la adopción de Gestión del Modelo de Gestión del Conocimiento</t>
  </si>
  <si>
    <t>Director(a) de Gestión de Tenologías de la Información y las Comunicaciones</t>
  </si>
  <si>
    <t>Segundo Semestre 2023
2024
2025</t>
  </si>
  <si>
    <t>Eficacia en la implementación del dominio institucional de la arquitectura empresarial</t>
  </si>
  <si>
    <t>Posibilidad de pérdida reputacional por no contar con suficiencia de datos objetivos y analizados debido a la deficiente información integral de la entidad, dificultades en la integración de nuevos sistemas de información con sistemas heredados y a la ausencia de un modelo eficiente de integración de información con otras entidades.</t>
  </si>
  <si>
    <t>Metodología para medir el nivel de madurez de la arquitectura de información</t>
  </si>
  <si>
    <t>Eficacia en la implementación del dominio de datos e información de la arquitectura empresarial</t>
  </si>
  <si>
    <t>Flujos de información</t>
  </si>
  <si>
    <t>Arquitectura de Información</t>
  </si>
  <si>
    <t>Intercambio de Información entre entidades del Estado</t>
  </si>
  <si>
    <t>Modelo de Información Institucional</t>
  </si>
  <si>
    <t>Documento de definición de la arquitectura de información</t>
  </si>
  <si>
    <t xml:space="preserve">Documento de definición de la arquitectura de información. </t>
  </si>
  <si>
    <t>Eficacia en la implementación del dominio de seguridad de la arquitectura empresarial</t>
  </si>
  <si>
    <t>Arquitectura de Seguridad</t>
  </si>
  <si>
    <t>Ciberseguridad</t>
  </si>
  <si>
    <t>Superación de privaciones como fundamento de la dignidad humana y
condiciones básicas para el bienestar</t>
  </si>
  <si>
    <t xml:space="preserve">Hacia un sistema de salud garantista, universal, basado en un modelo 
de salud preventivo y predictivo </t>
  </si>
  <si>
    <t>Mas gobernanza y gobernabilidad, mejores sistemas de información en salud</t>
  </si>
  <si>
    <t>Desarrollar y ejecutar una estrategia de Tecnologías de la Información en la ADRES que permita maximizar el valor de la tecnología, fortalecer la seguridad de los datos y garantizar la alineación de la tecnología con los objetivos institucionales.</t>
  </si>
  <si>
    <t>Segundo semestre 2023;2024;2025;2026;Primer semestre 2027</t>
  </si>
  <si>
    <t xml:space="preserve">Política de Gobierno Digital implementada por fases
</t>
  </si>
  <si>
    <t>Eficacia en la ejecución de la Estrategia de Tecnologías de la Información en ADRES</t>
  </si>
  <si>
    <t>La ampliación en la salud digital a 
través de la apropiación de tecnologías de información en el ecosistema sanitario,
desde aplicaciones y servicios digítales, desarrollo y adopción de sistemas y 
componentes de TIC, con interoperabilidad, estándares de salud y ciberseguridad.</t>
  </si>
  <si>
    <t xml:space="preserve">Nuevas tecnologías para promover la innovación en la prestación de servicios adoptadas
</t>
  </si>
  <si>
    <t xml:space="preserve">Renovaciones tecnológicas contratadas
</t>
  </si>
  <si>
    <t>El desarrollo de un Sistema de información único e interoperable que permita la articulación de todos los actores del SGSS.</t>
  </si>
  <si>
    <t>4. Construir un Sistema Único Nacional de Información en Salud.</t>
  </si>
  <si>
    <t>Establecer mecanismos que fortalezcan la capacidad tecnológica para la recopilación, organización, almacenamiento, y análisis eficaz de la información, que den respuesta a la prestación de servicios a los grupos de valor con el fin de respaldar la toma de desiciones informadas, mejorar la eficiencia operativa y garantizar la transparencia en la administración de los recursos, así como la integración con los diversos actores del sistema de salud en el sistema de información único e interoperable.</t>
  </si>
  <si>
    <t xml:space="preserve">Interoperabilidad con los diversos actores del sistema General de Salud
</t>
  </si>
  <si>
    <t xml:space="preserve">Eficacia en el avance de productos para la habilitación de mecanismos para la Gestión de Información en Salud </t>
  </si>
  <si>
    <t>Modernizar y optimizar los sistemas de información en la ADRES para fortalecer la gestión de datos, mejorar la eficiencia operativa y proporcionar información precisa y oportuna a los grupos de interes, garantizando la calidad y la seguridad de los datos.</t>
  </si>
  <si>
    <t xml:space="preserve">Software desarrollado
</t>
  </si>
  <si>
    <t>Eficacia en el avance del ejercicio de Modernización y Optimización de Sistemas de Información en ADRES</t>
  </si>
  <si>
    <t>Optimizar la infraestructura tecnológica de la ADRES para garantizar la disponibilidad, la seguridad y el rendimiento de los sistemas y servicios, lo que permitirá respaldar eficazmente las operaciones de administración de los recursos de salud y la gestión de datos.</t>
  </si>
  <si>
    <t>Eficacia en la optimización de la Infraestructura Tecnológica de ADRES</t>
  </si>
  <si>
    <t>Sostenibilidad de los recursos en salud</t>
  </si>
  <si>
    <t>Reforzar las medidas de seguridad y privacidad de la información en la ADRES con el fin de proteger los datos sensibles de los grupos de interés, garantizando el cumplimiento normativo y manteniendo la confianza sobre la gestión de datos de salud.</t>
  </si>
  <si>
    <t>Eficacia en el avance del reforzamiento de la Seguridad y Privacidad de la Información en ADRES</t>
  </si>
  <si>
    <t>Posibilidad de pérdida económica y/o deterioro de la reputación debido a una inadecuada y/o inoportuna prestación de los servicios tecnológicos a los grupos de valor debido a una baja capacidad tecnológica, la falta de adopción de tecnologías de la cuarta revolución industrial, una respuesta lenta a los cambios y amenazas de ciberseguridad.</t>
  </si>
  <si>
    <t>Eficacia en el fortalecimiento del Sistema de Seguridad y Privacidad de la Información</t>
  </si>
  <si>
    <t>Disposición de recursos de cofinanciación por parte de entidades territoriales para atender la población migrante y redireccionamiento de excedentes de aportes patronales para ese fin.</t>
  </si>
  <si>
    <t>Segundo semestre 2023;2024;2025;2026</t>
  </si>
  <si>
    <t>Eficacia en la implementación del recaudo Electrónico</t>
  </si>
  <si>
    <t>Artículo 155 PND. Destinación de los excedentes resultantes del proceso de saneamiento de aportes patronales financiados con recursos del situado fiscal y del Sistema General de Particpaciones</t>
  </si>
  <si>
    <t>Desarrollo Mínimo Producto Viable – MPV Fase 1: Arquitectura del portal y botones de pago existentes</t>
  </si>
  <si>
    <t>Desarrollo Mínimo Producto Viable – MPV Fase 2: Formatos especiales que están en el MUI</t>
  </si>
  <si>
    <t>Desarrollo Mínimo Producto Viable – MPV Fase 3: Recaudo no automatizado y otros que eventualmente surjan</t>
  </si>
  <si>
    <t>Artículo 156 PND:  Condonación o restitución de los recursos de que trata el arículo 5 de la ley 1608 de 2013</t>
  </si>
  <si>
    <t>Pruebas de desarrollo Fase 1: Arquitectura del portal y botones de pago existentes</t>
  </si>
  <si>
    <t>Pruebas de desarrollo Fase 2: Formatos especiales que están en el MUI</t>
  </si>
  <si>
    <t>Pruebas de desarrollo Fase 3: Recaudo no automatizado y otros que eventualmente surjan</t>
  </si>
  <si>
    <t>Puesta en producción del Sistema Electrónico de Recaudo y estabilización Fase 1: Arquitectura del portal y botones de pago existentes</t>
  </si>
  <si>
    <t>Puesta en producción del Sistema Electrónico de Recaudo y estabilización Fase 2: Formatos especiales que están en el MUI</t>
  </si>
  <si>
    <t>Puesta en producción del Sistema Electrónico de Recaudo y estabilización Fase 3: Recaudo no automatizado y otros que eventualmente surjan</t>
  </si>
  <si>
    <t>El fortalecimiento del sistema de pago, la restitución de recursos, la auditoría y la rendición de cuentas de los recursos de salud, con transparencia e integridad, garantizando el seguimiento en tiempo real, la continuidad y ampliación de la capacidad de giro directo de los recursos a los prestadores de servicios de salud, así como, el fortalecimiento de los sistemas de administración y seguimiento de los recursos por parte de la ADRES.</t>
  </si>
  <si>
    <t>7. Fortalecer la sostenibilidad financiera del sistema salud en el pago, giro directo y la restitución de los recursos.</t>
  </si>
  <si>
    <t>GM1.Fortalecer las gestiones de presupuesto, relaciones interinstitucionales y pagos mediante la optimización de la estructura orgánica, la gestión de consecución de recursos, el desarrollo e implementación de validaciones y/o auditorías aleatorias, según corresponda, el giro oportuno y el seguimiento a los recursos con el fin de contribuir a la sostenibilidad, saneamiento y continuidad del sistema de salud con transparencia, integridad, eficiencia y eficacia.</t>
  </si>
  <si>
    <t xml:space="preserve">Fortalecer el mecanismo del giro directo​ a toda la red de prestadores y proveedores del sistema de salud hasta llegar a ser el pagador único con el fin de  contribuir al flujo de recursos de manera oportuna </t>
  </si>
  <si>
    <t>Director de Liquidaciones y Garantías
Director de Otras Prestaciones</t>
  </si>
  <si>
    <t>Segundo semestre 2023;2024; 2025; 2026</t>
  </si>
  <si>
    <t>Herramienta tecnológica para programación y ejecución  de giro directo (Régimen Contributivo y Subsidiado) - Fase I</t>
  </si>
  <si>
    <t xml:space="preserve">Herramienta tecnológica para la programación y ejecución  de giro directo (Régimen Contributivo y Subsidiado) - Fase I_A
Seguimiento a la información de giro directo (Régimen Contributivo y Subsidiado) - Fase I_B 
Herramienta tecnológica para la programación, ejecución y seguimiento de los mecanismos de financiación del SGSSS Fase II
Herramienta tecnológica para programación y ejecución  de giro directo (Presupuestos Máximos y Recobros) - Fase II
</t>
  </si>
  <si>
    <t xml:space="preserve">Herramienta tecnológica para programación y ejecución  de giro directo (Reclamaciones) - Fase III </t>
  </si>
  <si>
    <t xml:space="preserve">Estabilización de la Herramienta tecnológica </t>
  </si>
  <si>
    <t>Eficacia en la aplicación de valores de giro directo</t>
  </si>
  <si>
    <t>99.94%</t>
  </si>
  <si>
    <t>99.95%</t>
  </si>
  <si>
    <t>99.96%</t>
  </si>
  <si>
    <t>99.97%</t>
  </si>
  <si>
    <t>99.98%</t>
  </si>
  <si>
    <t>Posibilidad de pérdida económica y/o reputacional por no atender los requerimientos de pago y flujo de recursos de los distintos actores del sistema o atenderlos de manera inadecuada y/o inoportuna debido a falta de calidad u oportunidad en el suministro de información de bases de datos o aplicativos externos y/o interoperabilidad de éstos con sistemas de información internos; tiempos altos de respuesta por parte de otras entidades y de expedición de normatividad que impacta la operación de la ADRES o deficiencias en la comunicación entre las áreas y con los actores del sistema de salud, entre otros.</t>
  </si>
  <si>
    <t>Eficacia de productos optimización proceso verificación y reconocimiento de recobros y reclamaciones</t>
  </si>
  <si>
    <t>33.5%</t>
  </si>
  <si>
    <t>14.5%</t>
  </si>
  <si>
    <t>Eficacia en la auditoría de cuentas de reclamaciones</t>
  </si>
  <si>
    <t xml:space="preserve">Eficacia en la auditoría de cuentas de servicios y tecnologías no financiados con la UPC ni con Presupuestos Máximos </t>
  </si>
  <si>
    <t>El saneamiento definitivo de pasivos de la Nación con el sector salud por tecnologías no cubiertas financiadas por la UPC, deudas derivadas de la emergencia sanitaria por COVID 19 y presupuestos máximos.</t>
  </si>
  <si>
    <t>6. Recuperar y fortalecer la red pública hospitalaria.</t>
  </si>
  <si>
    <t>II Semestre 2023; 2024; 2025; 2026</t>
  </si>
  <si>
    <t xml:space="preserve">Eficacia en la gestión de reportes de canastas COVID-19 (pruebas) para el reconocimiento </t>
  </si>
  <si>
    <t>La alineación de necesidades de financiamiento, acorde con el ciclo presupuestal, con la planeación y estimación de las necesidades en salud, en todos los ámbitos del Sistema.</t>
  </si>
  <si>
    <t xml:space="preserve">Aplicativo fase I implementado </t>
  </si>
  <si>
    <t>Aplicativo fase III de mejora</t>
  </si>
  <si>
    <t>Eficacia en la implementación y estabilización  del aplicativo de reintegro de recursos de UPC</t>
  </si>
  <si>
    <t>2025;2026;Primer semestre 2027;</t>
  </si>
  <si>
    <t>Informe de ejecución de los recursos presupuestados en la vigencia.</t>
  </si>
  <si>
    <t>Eficacia en la ejecución del recurso apropiado para realizar las operaciones de financiamiento permitidas por la ley para brindar liquidez a los actores de sector salud.</t>
  </si>
  <si>
    <t>Hacia un sistema de protección social con cobertura universal de riesgos.</t>
  </si>
  <si>
    <t>GM2. : Consolidar la gestión de riesgos de la entidad mediante la implementación de un modelo integral que permita la detección temprana de posibles eventos y el tratamiento de los riesgos que puedan afectar el cumplimiento de los objetivos institucionale</t>
  </si>
  <si>
    <t>Eficacia en la implementación del Modelo Integral de Gestión de Riesgos a través de la Metodología de GRC</t>
  </si>
  <si>
    <t xml:space="preserve">Afectación en el desempeño misional de la ADRES por falta de capacidad para implementar el modelo integral de gestión de riesgos acorde con las necesidades de la ADRES, debido a deficiencias en la estructura administrativa y organizacional para soportar operativamente la gestión de riesgos en la ADRES,   debilidad en la apropiación de la Cultura de riesgos en la entidad e insuficiente monitoreo de riesgos. </t>
  </si>
  <si>
    <t>Definir e implementar la estructura organizacional para la gestión de riesgos en la ADRES(Comité de riesgos y estructura funcional).</t>
  </si>
  <si>
    <t>Segundo semestre 2023;2024;2025</t>
  </si>
  <si>
    <t>Eficacia en la implementación de la estructura funcional de riesgos</t>
  </si>
  <si>
    <t>Eficacia en el fortalecimiento de la gestión de riesgos financieros de la entidad</t>
  </si>
  <si>
    <t xml:space="preserve"> Fortalecer la cultura preventiva de los riesgos</t>
  </si>
  <si>
    <t>Eficacia en el fortalecimiento de la cultura preventiva de riesgos en la ADRES</t>
  </si>
  <si>
    <t>2024;2025;2026;Primer semestre 2027</t>
  </si>
  <si>
    <t>Nivel de reconocimiento de la Adres por sus grupos de valor e interés</t>
  </si>
  <si>
    <t xml:space="preserve">Posibilidad de pérdida reputacional ante los grupos de valor debido a fallas en el proceso de asignación de los recursos para atender las obligaciones relacionadas con el Sistema de Salud y a la oportunidad y calidad en la respuesta de la PQRSD </t>
  </si>
  <si>
    <t>Nivel de relacionamiento con los grupos de valor e interés de la Adres</t>
  </si>
  <si>
    <t>Fortalecer la divulgación de información de calidad y transparencia</t>
  </si>
  <si>
    <t xml:space="preserve"> Grado de calidad en la divulgación de información </t>
  </si>
  <si>
    <t>Eficacia en el fortalecimiento de la comunicación interna</t>
  </si>
  <si>
    <t xml:space="preserve">Eficacia en la generación y entrega de informes jurídicos cuantitativos y cualitativos </t>
  </si>
  <si>
    <t>Lenguaje Incluyente:
Desarrollar acciones que faciliten el acceso a la informaciòn en un lenguaje claro e incluyente</t>
  </si>
  <si>
    <t>Información en lenguas nativas colombianas (traducción a las lenguas nativas Creole, Palenquero, Romaní, Wayuunaiki y Nasa Yuwe) y lengua de señas publicada en la página web
Divulgar en redes sociales y página web de la Adres la información en lenguas nativas colombianas</t>
  </si>
  <si>
    <t>Contenidos comunicacionales con componentes de accesibilidad para personas con discapacidad (lengua de señas ) y en lenguas nativas en diferentes canales en internos y externos.</t>
  </si>
  <si>
    <t>Información en lenguas nativas colombianas actualizada (acorde a cambios normativos que le apliquen)
Contenidos comunicacionales con componentes de accesibilidad para personas con discapacidad (lengua de señas ) y en lenguas nativas en diferentes canales en internos y externos.</t>
  </si>
  <si>
    <t>Información en Lenguas nativas y lengua de señas publicadas y socializadas en la página web y redes sociales</t>
  </si>
  <si>
    <t>%Cumplimiento del plan</t>
  </si>
  <si>
    <t>1. Plan Institucional de Archivos de la Entidad - PINAR</t>
  </si>
  <si>
    <t>Plan 612</t>
  </si>
  <si>
    <t>Nombre</t>
  </si>
  <si>
    <t>Responsable</t>
  </si>
  <si>
    <t>Cumplimiento plan(%)</t>
  </si>
  <si>
    <t>DO1.EST1. Fortalecer el modelo de gestión del conocimiento en la Entidad</t>
  </si>
  <si>
    <t>DO2.EST1. Maximizar el valor de la tecnología, fortalecer la seguridad de los datos y garantizar la alineación con los objetivos institucionales.</t>
  </si>
  <si>
    <t>DO2.EST2. Fortalecer la capacidad tecnológica para la recopilación, organización, almacenamiento y análisis eficaz de la información, que permita la integración con los diversos actores del sistema de Salud en el sistema de información único e interoperable.</t>
  </si>
  <si>
    <t>DO2.EST3. Modernizar y optimizar los sistemas de información en la ADRES</t>
  </si>
  <si>
    <t>DO2.EST4. Optimizar la infraestructura tecnológica de la ADRES</t>
  </si>
  <si>
    <t>DO2.EST5. Reforzar las medidas de seguridad y privacidad de la información en la ADRES</t>
  </si>
  <si>
    <t>DO2.EST6. Fortalecer el sistema de gestión de seguridad y privacidad de la información</t>
  </si>
  <si>
    <t>DO2.EST7. Adoptar el marco de referencia de arquitectura empresarial - dominio institucional, de información y seguridad</t>
  </si>
  <si>
    <t>DO2.EST8. Implementar las tecnologías que permitan el recaudo electrónico de cotizaciones y otras fuentes</t>
  </si>
  <si>
    <t>GM1.EST1. Fortalecer el mecanismo del giro directo a toda la red de prestadores y proveedores del sistema de salud hasta llegar a ser el pagador único con el fin de contribuir al flujo de recursos de manera oportuna</t>
  </si>
  <si>
    <t>GM1.EST2. Implementar los mecanismos que contribuyan al saneamiento de los pasivos del sistema de salud</t>
  </si>
  <si>
    <t>GM1.EST3. Optimizar las Auditorías de recursos reconocidos sin justa causa por concepto de UPC</t>
  </si>
  <si>
    <t>GM2.EST1. Implementar el Modelo integral de gestión riesgos a través de la metodología de Gobierno, Riesgo y Cumplimiento - GRC</t>
  </si>
  <si>
    <t>GM2.EST2. Definir e implementar la estructura organizacional para la gestión de riesgos</t>
  </si>
  <si>
    <t>GM2.EST3. Fortalecer la gestión de los riesgos financieros de la entidad contribuyendo a la sostenibilidad financiera del sistema de salud</t>
  </si>
  <si>
    <t>GM2.EST4. Fortalecer la cultura preventiva de los riesgos</t>
  </si>
  <si>
    <t xml:space="preserve">Avance de la actividad </t>
  </si>
  <si>
    <t>% Cumplimiento al corte</t>
  </si>
  <si>
    <t>N.A</t>
  </si>
  <si>
    <t>2. Plan Anual de Vacantes</t>
  </si>
  <si>
    <t>3. Plan de Previsión de Recursos Humanos</t>
  </si>
  <si>
    <t>4. Plan Estratégico de Talento Humano</t>
  </si>
  <si>
    <t>5. Plan Institucional de Capacitación</t>
  </si>
  <si>
    <t>6. Plan de Incentivos Institucionales</t>
  </si>
  <si>
    <t>7. Plan de Trabajo Anual de Seguridad y Salud en el Trabajo</t>
  </si>
  <si>
    <t>8. Plan Anticorrupción y de Atención al Ciudadano</t>
  </si>
  <si>
    <t>Dirección General
Dirección Administrativa y Financiera</t>
  </si>
  <si>
    <t>9. Plan Estratégico de Tecnologías de la Información y las Cominicaciones - PETI</t>
  </si>
  <si>
    <t>10. Plan de Tratamiento de Riesgos de Seguridad y Privacidad de la Información</t>
  </si>
  <si>
    <t>12. Plan de Fortalecimiento del SIGI</t>
  </si>
  <si>
    <t>13. Plan Institucional</t>
  </si>
  <si>
    <r>
      <rPr>
        <b/>
        <sz val="11"/>
        <rFont val="Verdana"/>
        <family val="2"/>
      </rPr>
      <t xml:space="preserve">N.A: </t>
    </r>
    <r>
      <rPr>
        <sz val="11"/>
        <rFont val="Verdana"/>
        <family val="2"/>
      </rPr>
      <t>Significa que no se programaron entregables para el periodo objeto de reporte</t>
    </r>
  </si>
  <si>
    <t>AVANCE DEL PAIA 2024
PLANES DEL DECRETO 612 DE 2018</t>
  </si>
  <si>
    <t>Avance de Estrategias del PEI con acciones del PAIA 2024</t>
  </si>
  <si>
    <t>La Administradora de los Recursos del Sistema General de Seguridad Social en Salud ADRES es una entidad pública, adscrita al Ministerio de Salud| y Protección Social, creada para gestionar y administrar los recursos financieros del sistema de salud colombiano,  a través del recaudo, el reconocimiento y giro de los mismos  con el propósito de soportar la prestación de los servicios de salud a los habitantes del territorio nacional,  contribuyendo a la transparencia y sostenibilidad financiera y  generando seguridad,  confianza y certidumbre a los grupos de valor e interés.</t>
  </si>
  <si>
    <t>DO1.EST3. Fortalecer la cultura del control en la ADRES, asegurando la integridad, cumplimiento normativo y gestión eficaz de riesgos promoviendo la mejora continua.</t>
  </si>
  <si>
    <t>Dirección de Gestión de Recursos Finaniceros de la Salud</t>
  </si>
  <si>
    <t>GI1.EST1. Fortalecer el relacionamiento con los grupos de valor e interés</t>
  </si>
  <si>
    <t>GM1.EST5. Optimizar el proceso de verificación de recobros y reclamaciones</t>
  </si>
  <si>
    <t>DO1.EST2. Redefinir el modelo operativo de la entidad para apalancar la gestión integral por procesos</t>
  </si>
  <si>
    <t>DO1.EST5. Rediseño e implementación de la estructura organizacional acorde a las funciones y responsabilidades misionales y exigencias del PND</t>
  </si>
  <si>
    <t>Dirección de tecnologías de la Información y las Comunicaciones</t>
  </si>
  <si>
    <t>GI1.EST2. Fortalecer la comunicación interna</t>
  </si>
  <si>
    <t>GI1.EST3. Fortalecer la divulgación de información de calidad y transparencia.</t>
  </si>
  <si>
    <t>GI1.EST4. Fortalecer las estrategias de defensa de los intereses jurídicos del sector</t>
  </si>
  <si>
    <t>GI1.EST6. Posicionar a la ADRES como referente nacional e internacional de eficiencia y transparencia en el manejo de los recursos de la salud</t>
  </si>
  <si>
    <t>GI1.EST5. Lenguaje Incluyente: Desarrollar acciones que faciliten el acceso a la información en un lenguaje claro e incluyente</t>
  </si>
  <si>
    <t>GM1.EST4. Coadyuvar la financiación para ejecutar las operaciones de financiamiento autorizadas por la ley para brindar liquidez a los actores de sector salud, de acuerdo con la disponibilidad presupuestal.</t>
  </si>
  <si>
    <t>PEI  2023 - 2026 aprobado Junta Directiva</t>
  </si>
  <si>
    <t>PLAN DE ACCIÓN INTEGRADO ANUAL - PAIA 2024</t>
  </si>
  <si>
    <t xml:space="preserve">Elaborar actas y/o grabación de la reunión en la herramienta teams, del seguimiento al cronograma para el desarrollo del proyecto de herramienta tecnológica. </t>
  </si>
  <si>
    <t xml:space="preserve">Actas y/o grabación de la reunión en la herramienta teams, del seguimiento al cronograma para el desarrollo del proyecto de herramienta tecnológica. </t>
  </si>
  <si>
    <t>Elaborar un informe para validar el cumplimiento de los requisitos de acuerdo con las necesidades funcionales de la DOP.</t>
  </si>
  <si>
    <t>Informe para validar el cumplimiento de los requisitos de acuerdo con las necesidades funcionales de la DOP.</t>
  </si>
  <si>
    <t>ID del 1 al 10; del 15 al 23; 27; del 33 al 36; del 38 al 47; 50; 53; del 55 al 57; del 59 al 62; del 64 al 67; 69; 71 y 72; 76; 83 al 87; del 93 al 99 y del 101 al 105</t>
  </si>
  <si>
    <t>132, 139</t>
  </si>
  <si>
    <t>137, 140, 233</t>
  </si>
  <si>
    <t>ID 48  Y 109</t>
  </si>
  <si>
    <t>Dar continuidad o actualización según sea el caso y la pertinencia el plan de recuperación de desastres</t>
  </si>
  <si>
    <t>319,320,321,322,323,324,325,326,327,328,329,330,252</t>
  </si>
  <si>
    <t>ID_238</t>
  </si>
  <si>
    <t>_386
_338
_339
_340
_341
_342
_343
_344
_345
_346
_347
_348
_349
_350
_351
_352
_353
_354
_355
_356
_357
_358
_359
_360
_361
_362
_363
_364
_365
_366
_367
_368
_369
_370
_371
_372
_373
_374
_375
_376
_377
_378
_379</t>
  </si>
  <si>
    <t>Revisar por parte de la DOP el desarrollo de la herramienta entregado por DGTIC.</t>
  </si>
  <si>
    <t>Informe de validación del desarrollo entregado por DGTIC.</t>
  </si>
  <si>
    <t>ID 24,25,100 Y 110</t>
  </si>
  <si>
    <t>300
301
302
303
304
305
310
311
312
285
286
287
288
292
291</t>
  </si>
  <si>
    <t>180, 181,  182</t>
  </si>
  <si>
    <t>257
275
276</t>
  </si>
  <si>
    <t>Dar continuidad y/o actualizar según sea el caso la estrategia vigente para respaldar y almacenar la información crítica de la organización de manera segura y eficiente.</t>
  </si>
  <si>
    <t xml:space="preserve">Diseñar una propuesta para los datos publicados  </t>
  </si>
  <si>
    <t>308
309</t>
  </si>
  <si>
    <t>La renovación de estos servicios es una actividad cíclica, que busca mejorar mantener la escalabilidad, flexibilidad y eficiencia operativa, permitiendo a la organización aprovechar recursos tecnológicos externos y concentrarse en sus objetivos empresariales fundamentales.</t>
  </si>
  <si>
    <t>Linea inicia una vez finalice el Inventario en estado Natural-momento en el cual se puede definir el alcance y valor de la actividad.</t>
  </si>
  <si>
    <t>Códigos de Etica</t>
  </si>
  <si>
    <t>ID_213</t>
  </si>
  <si>
    <t>3011/2024</t>
  </si>
  <si>
    <t>255
259
260
263
269
270
271</t>
  </si>
  <si>
    <t>261
253
256
267
274
268</t>
  </si>
  <si>
    <t>277
278
279
280
281
282
283
284</t>
  </si>
  <si>
    <t xml:space="preserve">
265
266
273
294
295
258</t>
  </si>
  <si>
    <t>ID 1 al 23; del 26 al 47; del 49 al 99; del 101 al 108 y del 177 al 179</t>
  </si>
  <si>
    <t>Mantener y/o actualizar según sea el caso tanto el hardware como el software, así como validar la pertinencia para implementar nuevas tecnologías y prácticas para mejorar la eficiencia, seguridad y capacidad de respuesta de la infraestructura.</t>
  </si>
  <si>
    <t>Realizar ejercicios de simulación de restablecimiento de información o servicios.</t>
  </si>
  <si>
    <t>262
293</t>
  </si>
  <si>
    <t>FECHA DE CORTE: 30 DE JUNIO DE 2024</t>
  </si>
  <si>
    <t>Ajustar el proceso de Gestión de datos</t>
  </si>
  <si>
    <t>Presentar el ecosistema de datos en el ADRES</t>
  </si>
  <si>
    <t>FECHA DE CORTE: 30 DE JUNIO DE 2023</t>
  </si>
  <si>
    <t>DO1.EST4. Generar una cultura que permita apalancar el desarrollo del talento humano y la transformación organizacional de la ADRES</t>
  </si>
  <si>
    <t>Actividades finalizadas a junio 30 de 2024 Vs Programadas a  junio 30 de 2024</t>
  </si>
  <si>
    <t>Actividades finalizadas a junio 30 de 2023 Vs Programadas a  junio 30 de 2023</t>
  </si>
  <si>
    <t>5. Plan Estratégico de Gestión del Talento Humano</t>
  </si>
  <si>
    <t xml:space="preserve">14. Plan Institucional
</t>
  </si>
  <si>
    <r>
      <t xml:space="preserve">Crear la fachada FHIR para la base del </t>
    </r>
    <r>
      <rPr>
        <b/>
        <sz val="11"/>
        <color theme="1"/>
        <rFont val="Arial"/>
        <family val="2"/>
      </rPr>
      <t xml:space="preserve">BDUA </t>
    </r>
    <r>
      <rPr>
        <sz val="11"/>
        <color theme="1"/>
        <rFont val="Arial"/>
        <family val="2"/>
      </rPr>
      <t>la cual quedará configurada en el servidor FHIR, de manera que se reduzcan o eliminen las barreras de interoperabilidad relacionadas con esta base.</t>
    </r>
  </si>
  <si>
    <r>
      <t xml:space="preserve">Crear la fachada FHIR para la base del </t>
    </r>
    <r>
      <rPr>
        <b/>
        <sz val="11"/>
        <color theme="1"/>
        <rFont val="Arial"/>
        <family val="2"/>
      </rPr>
      <t xml:space="preserve">MIPRES </t>
    </r>
    <r>
      <rPr>
        <sz val="11"/>
        <color theme="1"/>
        <rFont val="Arial"/>
        <family val="2"/>
      </rPr>
      <t>la cual quedará configurada en el servidor FHIR, de manera que se reduzcan o eliminen las barreras de interoperabilidad relacionadas con esta base.</t>
    </r>
  </si>
  <si>
    <r>
      <t xml:space="preserve">Crear la fachada FHIR para la base de </t>
    </r>
    <r>
      <rPr>
        <b/>
        <sz val="11"/>
        <color theme="1"/>
        <rFont val="Arial"/>
        <family val="2"/>
      </rPr>
      <t xml:space="preserve">RECLAMACIONES </t>
    </r>
    <r>
      <rPr>
        <sz val="11"/>
        <color theme="1"/>
        <rFont val="Arial"/>
        <family val="2"/>
      </rPr>
      <t>la cual quedará configurada en el servidor FHIR, de manera que se reduzcan o eliminen las barreras de interoperabilidad relacionadas con esta base.</t>
    </r>
  </si>
  <si>
    <r>
      <t xml:space="preserve">Crear la fachada FHIR para la base del </t>
    </r>
    <r>
      <rPr>
        <b/>
        <sz val="11"/>
        <color theme="1"/>
        <rFont val="Arial"/>
        <family val="2"/>
      </rPr>
      <t xml:space="preserve">REPS </t>
    </r>
    <r>
      <rPr>
        <sz val="11"/>
        <color theme="1"/>
        <rFont val="Arial"/>
        <family val="2"/>
      </rPr>
      <t>la cual quedará configurada en el servidor FHIR, de manera que se reduzcan o eliminen las barreras de interoperabilidad relacionadas con esta base.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</si>
</sst>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6" formatCode="&quot;$&quot;\ #,##0;[Red]\-&quot;$&quot;\ #,##0"/>
    <numFmt numFmtId="8" formatCode="&quot;$&quot;\ #,##0.00;[Red]\-&quot;$&quot;\ #,##0.00"/>
    <numFmt numFmtId="42" formatCode="_-&quot;$&quot;\ * #,##0_-;\-&quot;$&quot;\ * #,##0_-;_-&quot;$&quot;\ * &quot;-&quot;_-;_-@_-"/>
    <numFmt numFmtId="41" formatCode="_-* #,##0_-;\-* #,##0_-;_-* &quot;-&quot;_-;_-@_-"/>
    <numFmt numFmtId="44" formatCode="_-&quot;$&quot;\ * #,##0.00_-;\-&quot;$&quot;\ * #,##0.00_-;_-&quot;$&quot;\ * &quot;-&quot;??_-;_-@_-"/>
    <numFmt numFmtId="164" formatCode="d/mm/yyyy;@"/>
    <numFmt numFmtId="165" formatCode="_-&quot;$&quot;\ * #,##0.00_-;\-&quot;$&quot;\ * #,##0.00_-;_-&quot;$&quot;\ * &quot;-&quot;_-;_-@_-"/>
    <numFmt numFmtId="166" formatCode="_-&quot;$&quot;\ * #,##0_-;\-&quot;$&quot;\ * #,##0_-;_-&quot;$&quot;\ * &quot;-&quot;??_-;_-@_-"/>
  </numFmts>
  <fonts count="61">
    <font>
      <sz val="11"/>
      <color theme="1"/>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font>
    <font>
      <sz val="11"/>
      <name val="Arial"/>
      <family val="2"/>
    </font>
    <font>
      <b/>
      <sz val="11"/>
      <color theme="1"/>
      <name val="Arial"/>
      <family val="2"/>
    </font>
    <font>
      <sz val="12"/>
      <color theme="1"/>
      <name val="Arial Narrow"/>
      <family val="2"/>
    </font>
    <font>
      <b/>
      <sz val="12"/>
      <color theme="0"/>
      <name val="Arial Narrow"/>
      <family val="2"/>
    </font>
    <font>
      <sz val="12"/>
      <color theme="1"/>
      <name val="Arial"/>
      <family val="2"/>
    </font>
    <font>
      <b/>
      <sz val="11"/>
      <color theme="1"/>
      <name val="Calibri"/>
      <family val="2"/>
    </font>
    <font>
      <sz val="11"/>
      <color theme="1"/>
      <name val="Arial"/>
      <family val="2"/>
    </font>
    <font>
      <b/>
      <sz val="10"/>
      <name val="Arial"/>
      <family val="2"/>
    </font>
    <font>
      <b/>
      <sz val="11"/>
      <name val="Arial"/>
      <family val="2"/>
    </font>
    <font>
      <sz val="8"/>
      <name val="Arial"/>
      <family val="2"/>
    </font>
    <font>
      <b/>
      <sz val="11"/>
      <color theme="1"/>
      <name val="Calibri"/>
      <family val="2"/>
      <scheme val="minor"/>
    </font>
    <font>
      <sz val="11"/>
      <color theme="1"/>
      <name val="Arial"/>
      <family val="2"/>
    </font>
    <font>
      <b/>
      <sz val="9"/>
      <color indexed="81"/>
      <name val="Tahoma"/>
      <family val="2"/>
    </font>
    <font>
      <b/>
      <sz val="12"/>
      <color theme="1"/>
      <name val="Arial"/>
      <family val="2"/>
    </font>
    <font>
      <sz val="9.9"/>
      <color theme="1"/>
      <name val="Arial"/>
      <family val="2"/>
    </font>
    <font>
      <sz val="11.5"/>
      <color theme="1"/>
      <name val="Arial"/>
      <family val="2"/>
    </font>
    <font>
      <b/>
      <sz val="9"/>
      <color rgb="FF000000"/>
      <name val="Tahoma"/>
      <family val="2"/>
    </font>
    <font>
      <sz val="9"/>
      <color rgb="FF000000"/>
      <name val="Tahoma"/>
      <family val="2"/>
    </font>
    <font>
      <sz val="11"/>
      <color theme="1"/>
      <name val="Arial Narrow"/>
      <family val="2"/>
    </font>
    <font>
      <sz val="11.5"/>
      <color theme="1"/>
      <name val="Calibri"/>
      <family val="2"/>
    </font>
    <font>
      <sz val="11"/>
      <color theme="5"/>
      <name val="Arial"/>
      <family val="2"/>
    </font>
    <font>
      <sz val="11"/>
      <color theme="4"/>
      <name val="Arial"/>
      <family val="2"/>
    </font>
    <font>
      <sz val="11"/>
      <color rgb="FF00B050"/>
      <name val="Arial"/>
      <family val="2"/>
    </font>
    <font>
      <sz val="11"/>
      <color rgb="FF7030A0"/>
      <name val="Arial"/>
      <family val="2"/>
    </font>
    <font>
      <sz val="11"/>
      <color rgb="FFFF0000"/>
      <name val="Arial"/>
      <family val="2"/>
    </font>
    <font>
      <sz val="11"/>
      <color rgb="FFFF00FF"/>
      <name val="Arial"/>
      <family val="2"/>
    </font>
    <font>
      <sz val="11"/>
      <color rgb="FF996633"/>
      <name val="Arial"/>
      <family val="2"/>
    </font>
    <font>
      <sz val="11"/>
      <color rgb="FF00B0F0"/>
      <name val="Arial"/>
      <family val="2"/>
    </font>
    <font>
      <sz val="11"/>
      <color rgb="FF996633"/>
      <name val="Segoe UI"/>
      <family val="2"/>
    </font>
    <font>
      <sz val="11"/>
      <color rgb="FF0070C0"/>
      <name val="Arial"/>
      <family val="2"/>
    </font>
    <font>
      <sz val="10"/>
      <color theme="1"/>
      <name val="Verdana"/>
      <family val="2"/>
    </font>
    <font>
      <b/>
      <sz val="14"/>
      <color theme="1"/>
      <name val="Verdana"/>
      <family val="2"/>
    </font>
    <font>
      <b/>
      <sz val="14"/>
      <name val="Verdana"/>
      <family val="2"/>
    </font>
    <font>
      <b/>
      <sz val="10"/>
      <color theme="1"/>
      <name val="Verdana"/>
      <family val="2"/>
    </font>
    <font>
      <b/>
      <u/>
      <sz val="18"/>
      <color theme="1"/>
      <name val="Verdana"/>
      <family val="2"/>
    </font>
    <font>
      <b/>
      <u/>
      <sz val="14"/>
      <color theme="1"/>
      <name val="Verdana"/>
      <family val="2"/>
    </font>
    <font>
      <b/>
      <sz val="14"/>
      <color theme="0"/>
      <name val="Verdana"/>
      <family val="2"/>
    </font>
    <font>
      <sz val="14"/>
      <color theme="1"/>
      <name val="Calibri"/>
      <family val="2"/>
      <scheme val="minor"/>
    </font>
    <font>
      <sz val="11"/>
      <color theme="1"/>
      <name val="Verdana"/>
      <family val="2"/>
    </font>
    <font>
      <sz val="14"/>
      <color theme="1"/>
      <name val="Verdana"/>
      <family val="2"/>
    </font>
    <font>
      <sz val="14"/>
      <name val="Verdana"/>
      <family val="2"/>
    </font>
    <font>
      <sz val="10"/>
      <name val="Arial"/>
      <family val="2"/>
    </font>
    <font>
      <sz val="16"/>
      <name val="Calibri"/>
      <family val="2"/>
      <scheme val="minor"/>
    </font>
    <font>
      <sz val="12"/>
      <name val="Verdana"/>
      <family val="2"/>
    </font>
    <font>
      <sz val="9"/>
      <name val="Verdana"/>
      <family val="2"/>
    </font>
    <font>
      <b/>
      <sz val="12"/>
      <name val="Verdana"/>
      <family val="2"/>
    </font>
    <font>
      <b/>
      <sz val="16"/>
      <color theme="8" tint="-0.499984740745262"/>
      <name val="Calibri"/>
      <family val="2"/>
      <scheme val="minor"/>
    </font>
    <font>
      <b/>
      <sz val="20"/>
      <name val="Calibri"/>
      <family val="2"/>
      <scheme val="minor"/>
    </font>
    <font>
      <sz val="12"/>
      <name val="net/sf/jasperreports/fonts/robo"/>
    </font>
    <font>
      <b/>
      <sz val="11"/>
      <name val="Verdana"/>
      <family val="2"/>
    </font>
    <font>
      <b/>
      <sz val="12"/>
      <name val="Calibri"/>
      <family val="2"/>
      <scheme val="minor"/>
    </font>
    <font>
      <sz val="11"/>
      <name val="Verdana"/>
      <family val="2"/>
    </font>
    <font>
      <b/>
      <sz val="12"/>
      <color theme="0"/>
      <name val="Arial"/>
      <family val="2"/>
    </font>
    <font>
      <sz val="11"/>
      <color theme="1"/>
      <name val="Arial"/>
    </font>
    <font>
      <sz val="11"/>
      <color theme="1"/>
      <name val="Segoe UI"/>
      <family val="2"/>
    </font>
  </fonts>
  <fills count="13">
    <fill>
      <patternFill patternType="none"/>
    </fill>
    <fill>
      <patternFill patternType="gray125"/>
    </fill>
    <fill>
      <patternFill patternType="solid">
        <fgColor theme="0"/>
        <bgColor theme="0"/>
      </patternFill>
    </fill>
    <fill>
      <patternFill patternType="solid">
        <fgColor rgb="FF00447C"/>
        <bgColor rgb="FF00447C"/>
      </patternFill>
    </fill>
    <fill>
      <patternFill patternType="solid">
        <fgColor rgb="FFD8D8D8"/>
        <bgColor rgb="FFD8D8D8"/>
      </patternFill>
    </fill>
    <fill>
      <patternFill patternType="solid">
        <fgColor theme="4" tint="0.79998168889431442"/>
        <bgColor indexed="64"/>
      </patternFill>
    </fill>
    <fill>
      <patternFill patternType="solid">
        <fgColor theme="7" tint="0.79998168889431442"/>
        <bgColor indexed="64"/>
      </patternFill>
    </fill>
    <fill>
      <patternFill patternType="solid">
        <fgColor rgb="FFFFFF00"/>
        <bgColor indexed="64"/>
      </patternFill>
    </fill>
    <fill>
      <patternFill patternType="solid">
        <fgColor theme="0"/>
        <bgColor indexed="64"/>
      </patternFill>
    </fill>
    <fill>
      <patternFill patternType="solid">
        <fgColor rgb="FF00447C"/>
        <bgColor indexed="64"/>
      </patternFill>
    </fill>
    <fill>
      <patternFill patternType="solid">
        <fgColor theme="5"/>
        <bgColor indexed="64"/>
      </patternFill>
    </fill>
    <fill>
      <patternFill patternType="solid">
        <fgColor theme="9" tint="0.79998168889431442"/>
        <bgColor indexed="64"/>
      </patternFill>
    </fill>
    <fill>
      <patternFill patternType="solid">
        <fgColor theme="4" tint="-0.249977111117893"/>
        <bgColor indexed="64"/>
      </patternFill>
    </fill>
  </fills>
  <borders count="108">
    <border>
      <left/>
      <right/>
      <top/>
      <bottom/>
      <diagonal/>
    </border>
    <border>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bottom/>
      <diagonal/>
    </border>
    <border>
      <left/>
      <right style="thin">
        <color rgb="FF000000"/>
      </right>
      <top/>
      <bottom style="thin">
        <color rgb="FF000000"/>
      </bottom>
      <diagonal/>
    </border>
    <border>
      <left/>
      <right/>
      <top/>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right style="medium">
        <color rgb="FF000000"/>
      </right>
      <top style="medium">
        <color rgb="FF000000"/>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auto="1"/>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thin">
        <color rgb="FF000000"/>
      </left>
      <right style="medium">
        <color indexed="64"/>
      </right>
      <top style="thin">
        <color rgb="FF000000"/>
      </top>
      <bottom style="thin">
        <color rgb="FF000000"/>
      </bottom>
      <diagonal/>
    </border>
    <border>
      <left/>
      <right style="thin">
        <color rgb="FF000000"/>
      </right>
      <top style="thin">
        <color rgb="FF000000"/>
      </top>
      <bottom style="medium">
        <color indexed="64"/>
      </bottom>
      <diagonal/>
    </border>
    <border>
      <left/>
      <right style="thin">
        <color rgb="FF000000"/>
      </right>
      <top style="medium">
        <color rgb="FF000000"/>
      </top>
      <bottom/>
      <diagonal/>
    </border>
    <border>
      <left style="medium">
        <color indexed="64"/>
      </left>
      <right/>
      <top style="thin">
        <color indexed="64"/>
      </top>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right style="thin">
        <color theme="0" tint="-0.499984740745262"/>
      </right>
      <top/>
      <bottom/>
      <diagonal/>
    </border>
    <border>
      <left/>
      <right style="thin">
        <color theme="0" tint="-0.499984740745262"/>
      </right>
      <top style="thin">
        <color theme="0" tint="-0.499984740745262"/>
      </top>
      <bottom/>
      <diagonal/>
    </border>
    <border>
      <left style="thin">
        <color theme="0" tint="-0.499984740745262"/>
      </left>
      <right/>
      <top style="thin">
        <color theme="0" tint="-0.499984740745262"/>
      </top>
      <bottom style="thin">
        <color theme="0" tint="-0.499984740745262"/>
      </bottom>
      <diagonal/>
    </border>
    <border>
      <left/>
      <right style="thin">
        <color theme="0" tint="-0.499984740745262"/>
      </right>
      <top/>
      <bottom style="thin">
        <color theme="0" tint="-0.499984740745262"/>
      </bottom>
      <diagonal/>
    </border>
    <border>
      <left style="medium">
        <color theme="0" tint="-0.499984740745262"/>
      </left>
      <right style="thin">
        <color theme="0" tint="-0.499984740745262"/>
      </right>
      <top style="medium">
        <color theme="0" tint="-0.499984740745262"/>
      </top>
      <bottom style="medium">
        <color theme="0" tint="-0.499984740745262"/>
      </bottom>
      <diagonal/>
    </border>
    <border>
      <left/>
      <right style="thin">
        <color theme="0" tint="-0.499984740745262"/>
      </right>
      <top style="medium">
        <color theme="0" tint="-0.499984740745262"/>
      </top>
      <bottom style="medium">
        <color theme="0" tint="-0.499984740745262"/>
      </bottom>
      <diagonal/>
    </border>
    <border>
      <left/>
      <right style="medium">
        <color theme="0" tint="-0.499984740745262"/>
      </right>
      <top style="medium">
        <color theme="0" tint="-0.499984740745262"/>
      </top>
      <bottom style="medium">
        <color theme="0" tint="-0.499984740745262"/>
      </bottom>
      <diagonal/>
    </border>
    <border>
      <left style="medium">
        <color theme="0" tint="-0.499984740745262"/>
      </left>
      <right style="thin">
        <color theme="0" tint="-0.499984740745262"/>
      </right>
      <top style="medium">
        <color theme="0" tint="-0.499984740745262"/>
      </top>
      <bottom style="thin">
        <color theme="0" tint="-0.499984740745262"/>
      </bottom>
      <diagonal/>
    </border>
    <border>
      <left style="thin">
        <color theme="0" tint="-0.499984740745262"/>
      </left>
      <right style="thin">
        <color theme="0" tint="-0.499984740745262"/>
      </right>
      <top style="medium">
        <color theme="0" tint="-0.499984740745262"/>
      </top>
      <bottom style="thin">
        <color theme="0" tint="-0.499984740745262"/>
      </bottom>
      <diagonal/>
    </border>
    <border>
      <left/>
      <right style="medium">
        <color theme="0" tint="-0.499984740745262"/>
      </right>
      <top style="medium">
        <color theme="0" tint="-0.499984740745262"/>
      </top>
      <bottom style="thin">
        <color theme="0" tint="-0.499984740745262"/>
      </bottom>
      <diagonal/>
    </border>
    <border>
      <left style="medium">
        <color theme="0" tint="-0.499984740745262"/>
      </left>
      <right style="thin">
        <color theme="0" tint="-0.499984740745262"/>
      </right>
      <top/>
      <bottom style="thin">
        <color theme="0" tint="-0.499984740745262"/>
      </bottom>
      <diagonal/>
    </border>
    <border>
      <left/>
      <right style="medium">
        <color theme="0" tint="-0.499984740745262"/>
      </right>
      <top/>
      <bottom style="thin">
        <color theme="0" tint="-0.499984740745262"/>
      </bottom>
      <diagonal/>
    </border>
    <border>
      <left style="medium">
        <color theme="0" tint="-0.499984740745262"/>
      </left>
      <right style="thin">
        <color theme="0" tint="-0.499984740745262"/>
      </right>
      <top style="thin">
        <color theme="0" tint="-0.499984740745262"/>
      </top>
      <bottom style="thin">
        <color theme="0" tint="-0.499984740745262"/>
      </bottom>
      <diagonal/>
    </border>
    <border>
      <left/>
      <right style="medium">
        <color theme="0" tint="-0.499984740745262"/>
      </right>
      <top style="thin">
        <color theme="0" tint="-0.499984740745262"/>
      </top>
      <bottom style="thin">
        <color theme="0" tint="-0.499984740745262"/>
      </bottom>
      <diagonal/>
    </border>
    <border>
      <left style="medium">
        <color theme="0" tint="-0.499984740745262"/>
      </left>
      <right style="thin">
        <color theme="0" tint="-0.499984740745262"/>
      </right>
      <top/>
      <bottom style="medium">
        <color theme="0" tint="-0.499984740745262"/>
      </bottom>
      <diagonal/>
    </border>
    <border>
      <left style="thin">
        <color theme="0" tint="-0.499984740745262"/>
      </left>
      <right style="thin">
        <color theme="0" tint="-0.499984740745262"/>
      </right>
      <top/>
      <bottom style="medium">
        <color theme="0" tint="-0.499984740745262"/>
      </bottom>
      <diagonal/>
    </border>
    <border>
      <left/>
      <right style="medium">
        <color theme="0" tint="-0.499984740745262"/>
      </right>
      <top/>
      <bottom style="medium">
        <color theme="0" tint="-0.499984740745262"/>
      </bottom>
      <diagonal/>
    </border>
    <border>
      <left style="thin">
        <color theme="0" tint="-0.499984740745262"/>
      </left>
      <right style="medium">
        <color theme="0" tint="-0.499984740745262"/>
      </right>
      <top/>
      <bottom style="thin">
        <color theme="0" tint="-0.499984740745262"/>
      </bottom>
      <diagonal/>
    </border>
    <border>
      <left style="thin">
        <color theme="0" tint="-0.499984740745262"/>
      </left>
      <right style="medium">
        <color theme="0" tint="-0.499984740745262"/>
      </right>
      <top style="thin">
        <color theme="0" tint="-0.499984740745262"/>
      </top>
      <bottom style="thin">
        <color theme="0" tint="-0.499984740745262"/>
      </bottom>
      <diagonal/>
    </border>
    <border>
      <left style="medium">
        <color theme="0" tint="-0.499984740745262"/>
      </left>
      <right/>
      <top/>
      <bottom/>
      <diagonal/>
    </border>
    <border>
      <left style="medium">
        <color theme="0" tint="-0.499984740745262"/>
      </left>
      <right style="thin">
        <color theme="0" tint="-0.499984740745262"/>
      </right>
      <top style="thin">
        <color theme="0" tint="-0.499984740745262"/>
      </top>
      <bottom/>
      <diagonal/>
    </border>
    <border>
      <left style="thin">
        <color indexed="64"/>
      </left>
      <right style="medium">
        <color theme="0" tint="-0.499984740745262"/>
      </right>
      <top style="thin">
        <color theme="0" tint="-0.499984740745262"/>
      </top>
      <bottom style="thin">
        <color theme="0" tint="-0.499984740745262"/>
      </bottom>
      <diagonal/>
    </border>
    <border>
      <left style="medium">
        <color theme="0" tint="-0.499984740745262"/>
      </left>
      <right style="thin">
        <color theme="0" tint="-0.499984740745262"/>
      </right>
      <top style="thin">
        <color theme="0" tint="-0.499984740745262"/>
      </top>
      <bottom style="medium">
        <color theme="0" tint="-0.499984740745262"/>
      </bottom>
      <diagonal/>
    </border>
    <border>
      <left/>
      <right style="thin">
        <color theme="0" tint="-0.499984740745262"/>
      </right>
      <top/>
      <bottom style="medium">
        <color theme="0" tint="-0.499984740745262"/>
      </bottom>
      <diagonal/>
    </border>
    <border>
      <left style="thin">
        <color theme="0" tint="-0.499984740745262"/>
      </left>
      <right style="medium">
        <color theme="0" tint="-0.499984740745262"/>
      </right>
      <top style="thin">
        <color theme="0" tint="-0.499984740745262"/>
      </top>
      <bottom style="medium">
        <color theme="0" tint="-0.499984740745262"/>
      </bottom>
      <diagonal/>
    </border>
    <border>
      <left style="medium">
        <color theme="1"/>
      </left>
      <right style="medium">
        <color theme="1"/>
      </right>
      <top style="medium">
        <color theme="1"/>
      </top>
      <bottom style="medium">
        <color theme="1"/>
      </bottom>
      <diagonal/>
    </border>
    <border>
      <left/>
      <right style="thin">
        <color indexed="64"/>
      </right>
      <top style="medium">
        <color indexed="64"/>
      </top>
      <bottom style="medium">
        <color indexed="64"/>
      </bottom>
      <diagonal/>
    </border>
    <border>
      <left style="medium">
        <color theme="1"/>
      </left>
      <right/>
      <top style="medium">
        <color theme="1"/>
      </top>
      <bottom style="medium">
        <color theme="1"/>
      </bottom>
      <diagonal/>
    </border>
    <border>
      <left/>
      <right style="medium">
        <color theme="1"/>
      </right>
      <top style="medium">
        <color theme="1"/>
      </top>
      <bottom style="medium">
        <color theme="1"/>
      </bottom>
      <diagonal/>
    </border>
    <border>
      <left style="medium">
        <color theme="0" tint="-0.499984740745262"/>
      </left>
      <right style="thin">
        <color theme="0" tint="-0.499984740745262"/>
      </right>
      <top/>
      <bottom/>
      <diagonal/>
    </border>
    <border>
      <left style="thin">
        <color theme="0" tint="-0.499984740745262"/>
      </left>
      <right style="thin">
        <color theme="0" tint="-0.499984740745262"/>
      </right>
      <top/>
      <bottom/>
      <diagonal/>
    </border>
    <border>
      <left/>
      <right style="medium">
        <color theme="0" tint="-0.499984740745262"/>
      </right>
      <top/>
      <bottom/>
      <diagonal/>
    </border>
    <border>
      <left/>
      <right style="thin">
        <color indexed="64"/>
      </right>
      <top/>
      <bottom style="thin">
        <color indexed="64"/>
      </bottom>
      <diagonal/>
    </border>
    <border>
      <left style="thin">
        <color rgb="FF000000"/>
      </left>
      <right style="thin">
        <color rgb="FF000000"/>
      </right>
      <top style="thin">
        <color rgb="FF000000"/>
      </top>
      <bottom/>
      <diagonal/>
    </border>
  </borders>
  <cellStyleXfs count="21">
    <xf numFmtId="0" fontId="0" fillId="0" borderId="0"/>
    <xf numFmtId="0" fontId="4" fillId="0" borderId="5"/>
    <xf numFmtId="42" fontId="17" fillId="0" borderId="5" applyFont="0" applyFill="0" applyBorder="0" applyAlignment="0" applyProtection="0"/>
    <xf numFmtId="0" fontId="12" fillId="0" borderId="5"/>
    <xf numFmtId="9" fontId="12" fillId="0" borderId="5" applyFont="0" applyFill="0" applyBorder="0" applyAlignment="0" applyProtection="0"/>
    <xf numFmtId="0" fontId="17" fillId="0" borderId="5"/>
    <xf numFmtId="0" fontId="3" fillId="0" borderId="5"/>
    <xf numFmtId="9" fontId="17" fillId="0" borderId="5" applyFont="0" applyFill="0" applyBorder="0" applyAlignment="0" applyProtection="0"/>
    <xf numFmtId="41" fontId="17" fillId="0" borderId="5" applyFont="0" applyFill="0" applyBorder="0" applyAlignment="0" applyProtection="0"/>
    <xf numFmtId="44" fontId="17" fillId="0" borderId="5" applyFont="0" applyFill="0" applyBorder="0" applyAlignment="0" applyProtection="0"/>
    <xf numFmtId="0" fontId="17" fillId="0" borderId="5"/>
    <xf numFmtId="42" fontId="12" fillId="0" borderId="5" applyFont="0" applyFill="0" applyBorder="0" applyAlignment="0" applyProtection="0"/>
    <xf numFmtId="42" fontId="12" fillId="0" borderId="5" applyFont="0" applyFill="0" applyBorder="0" applyAlignment="0" applyProtection="0"/>
    <xf numFmtId="41" fontId="12" fillId="0" borderId="5" applyFont="0" applyFill="0" applyBorder="0" applyAlignment="0" applyProtection="0"/>
    <xf numFmtId="0" fontId="17" fillId="0" borderId="5"/>
    <xf numFmtId="0" fontId="2" fillId="0" borderId="5"/>
    <xf numFmtId="0" fontId="47" fillId="0" borderId="5"/>
    <xf numFmtId="9" fontId="2" fillId="0" borderId="5" applyFont="0" applyFill="0" applyBorder="0" applyAlignment="0" applyProtection="0"/>
    <xf numFmtId="0" fontId="59" fillId="0" borderId="5"/>
    <xf numFmtId="0" fontId="1" fillId="0" borderId="5"/>
    <xf numFmtId="44" fontId="12" fillId="0" borderId="5" applyFont="0" applyFill="0" applyBorder="0" applyAlignment="0" applyProtection="0"/>
  </cellStyleXfs>
  <cellXfs count="675">
    <xf numFmtId="0" fontId="0" fillId="0" borderId="0" xfId="0"/>
    <xf numFmtId="0" fontId="5" fillId="0" borderId="0" xfId="0" applyFont="1" applyAlignment="1">
      <alignment vertical="center"/>
    </xf>
    <xf numFmtId="0" fontId="7" fillId="0" borderId="2" xfId="0" applyFont="1" applyBorder="1" applyAlignment="1">
      <alignment horizontal="left" vertical="center"/>
    </xf>
    <xf numFmtId="0" fontId="7" fillId="0" borderId="2" xfId="0" applyFont="1" applyBorder="1" applyAlignment="1">
      <alignment horizontal="center" vertical="center"/>
    </xf>
    <xf numFmtId="0" fontId="5" fillId="0" borderId="0" xfId="0" applyFont="1" applyAlignment="1">
      <alignment wrapText="1"/>
    </xf>
    <xf numFmtId="0" fontId="5" fillId="0" borderId="0" xfId="0" applyFont="1"/>
    <xf numFmtId="0" fontId="5" fillId="0" borderId="0" xfId="0" applyFont="1" applyAlignment="1">
      <alignment vertical="center" wrapText="1"/>
    </xf>
    <xf numFmtId="0" fontId="11" fillId="4" borderId="5" xfId="0" applyFont="1" applyFill="1" applyBorder="1" applyAlignment="1">
      <alignment horizontal="center" vertical="center" wrapText="1"/>
    </xf>
    <xf numFmtId="0" fontId="12" fillId="0" borderId="0" xfId="0" applyFont="1" applyAlignment="1">
      <alignment vertical="center" wrapText="1"/>
    </xf>
    <xf numFmtId="0" fontId="0" fillId="0" borderId="0" xfId="0" applyAlignment="1">
      <alignment horizontal="left"/>
    </xf>
    <xf numFmtId="0" fontId="12" fillId="0" borderId="0" xfId="0" applyFont="1"/>
    <xf numFmtId="0" fontId="11" fillId="4" borderId="0" xfId="0" applyFont="1" applyFill="1" applyAlignment="1">
      <alignment horizontal="left" vertical="center"/>
    </xf>
    <xf numFmtId="0" fontId="0" fillId="0" borderId="0" xfId="0" applyAlignment="1">
      <alignment wrapText="1"/>
    </xf>
    <xf numFmtId="0" fontId="4" fillId="0" borderId="5" xfId="1"/>
    <xf numFmtId="0" fontId="16" fillId="0" borderId="5" xfId="1" applyFont="1"/>
    <xf numFmtId="0" fontId="0" fillId="0" borderId="0" xfId="0" applyProtection="1">
      <protection locked="0"/>
    </xf>
    <xf numFmtId="0" fontId="16" fillId="5" borderId="7" xfId="0" applyFont="1" applyFill="1" applyBorder="1" applyProtection="1">
      <protection locked="0"/>
    </xf>
    <xf numFmtId="0" fontId="0" fillId="0" borderId="7" xfId="0" applyBorder="1" applyProtection="1">
      <protection locked="0"/>
    </xf>
    <xf numFmtId="0" fontId="16" fillId="6" borderId="5" xfId="1" applyFont="1" applyFill="1"/>
    <xf numFmtId="0" fontId="4" fillId="6" borderId="5" xfId="1" applyFill="1"/>
    <xf numFmtId="0" fontId="12" fillId="0" borderId="0" xfId="0" applyFont="1" applyAlignment="1">
      <alignment horizontal="left"/>
    </xf>
    <xf numFmtId="0" fontId="9" fillId="3" borderId="18" xfId="0" applyFont="1" applyFill="1" applyBorder="1" applyAlignment="1">
      <alignment horizontal="center" vertical="center" wrapText="1"/>
    </xf>
    <xf numFmtId="14" fontId="14" fillId="0" borderId="12" xfId="0" applyNumberFormat="1" applyFont="1" applyBorder="1" applyAlignment="1">
      <alignment horizontal="center" vertical="center"/>
    </xf>
    <xf numFmtId="0" fontId="0" fillId="0" borderId="5" xfId="0" applyBorder="1" applyAlignment="1" applyProtection="1">
      <alignment horizontal="center"/>
      <protection locked="0"/>
    </xf>
    <xf numFmtId="0" fontId="16" fillId="0" borderId="5" xfId="0" applyFont="1" applyBorder="1" applyAlignment="1" applyProtection="1">
      <alignment horizontal="center" vertical="center"/>
      <protection locked="0"/>
    </xf>
    <xf numFmtId="0" fontId="12" fillId="0" borderId="0" xfId="0" applyFont="1" applyAlignment="1">
      <alignment wrapText="1"/>
    </xf>
    <xf numFmtId="0" fontId="7" fillId="0" borderId="6" xfId="0" applyFont="1" applyBorder="1" applyAlignment="1">
      <alignment horizontal="left" vertical="center"/>
    </xf>
    <xf numFmtId="0" fontId="7" fillId="0" borderId="8"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34" xfId="0" applyFont="1" applyBorder="1" applyAlignment="1">
      <alignment horizontal="left" vertical="center"/>
    </xf>
    <xf numFmtId="0" fontId="7" fillId="0" borderId="35" xfId="0" applyFont="1" applyBorder="1" applyAlignment="1">
      <alignment horizontal="center" vertical="center"/>
    </xf>
    <xf numFmtId="0" fontId="7" fillId="0" borderId="36" xfId="0" applyFont="1" applyBorder="1" applyAlignment="1">
      <alignment horizontal="center" vertical="center"/>
    </xf>
    <xf numFmtId="0" fontId="7" fillId="0" borderId="37" xfId="0" applyFont="1" applyBorder="1" applyAlignment="1">
      <alignment horizontal="left" vertical="center"/>
    </xf>
    <xf numFmtId="0" fontId="9" fillId="3" borderId="8" xfId="0" applyFont="1" applyFill="1" applyBorder="1" applyAlignment="1">
      <alignment horizontal="center" vertical="center" wrapText="1"/>
    </xf>
    <xf numFmtId="0" fontId="9" fillId="3" borderId="11" xfId="0" applyFont="1" applyFill="1" applyBorder="1" applyAlignment="1">
      <alignment horizontal="center" vertical="center" wrapText="1"/>
    </xf>
    <xf numFmtId="0" fontId="9" fillId="3" borderId="13" xfId="0" applyFont="1" applyFill="1" applyBorder="1" applyAlignment="1">
      <alignment horizontal="center" vertical="center" wrapText="1"/>
    </xf>
    <xf numFmtId="0" fontId="11" fillId="4" borderId="0" xfId="0" applyFont="1" applyFill="1" applyAlignment="1">
      <alignment horizontal="left" vertical="center" wrapText="1"/>
    </xf>
    <xf numFmtId="14" fontId="7" fillId="0" borderId="33" xfId="0" applyNumberFormat="1" applyFont="1" applyBorder="1" applyAlignment="1">
      <alignment horizontal="center" vertical="center"/>
    </xf>
    <xf numFmtId="0" fontId="0" fillId="0" borderId="0" xfId="0" applyAlignment="1">
      <alignment horizontal="justify" vertical="center" wrapText="1"/>
    </xf>
    <xf numFmtId="42" fontId="12" fillId="0" borderId="7" xfId="2" applyFont="1" applyFill="1" applyBorder="1" applyAlignment="1">
      <alignment horizontal="center" vertical="center" wrapText="1"/>
    </xf>
    <xf numFmtId="42" fontId="12" fillId="0" borderId="7" xfId="2" applyFont="1" applyFill="1" applyBorder="1" applyAlignment="1">
      <alignment vertical="center" wrapText="1"/>
    </xf>
    <xf numFmtId="9" fontId="12" fillId="0" borderId="7" xfId="4" applyFont="1" applyFill="1" applyBorder="1" applyAlignment="1">
      <alignment horizontal="center" vertical="center" wrapText="1"/>
    </xf>
    <xf numFmtId="9" fontId="12" fillId="0" borderId="7" xfId="2" applyNumberFormat="1" applyFont="1" applyFill="1" applyBorder="1" applyAlignment="1">
      <alignment vertical="center" wrapText="1"/>
    </xf>
    <xf numFmtId="14" fontId="12" fillId="0" borderId="7" xfId="3" applyNumberFormat="1" applyBorder="1" applyAlignment="1">
      <alignment horizontal="right" vertical="center" wrapText="1"/>
    </xf>
    <xf numFmtId="0" fontId="17" fillId="0" borderId="5" xfId="5" applyAlignment="1">
      <alignment vertical="center"/>
    </xf>
    <xf numFmtId="0" fontId="17" fillId="0" borderId="5" xfId="5" applyAlignment="1">
      <alignment horizontal="center" vertical="center"/>
    </xf>
    <xf numFmtId="0" fontId="7" fillId="0" borderId="8" xfId="5" applyFont="1" applyBorder="1" applyAlignment="1">
      <alignment horizontal="center" vertical="center"/>
    </xf>
    <xf numFmtId="0" fontId="7" fillId="0" borderId="32" xfId="5" applyFont="1" applyBorder="1" applyAlignment="1">
      <alignment horizontal="center" vertical="center"/>
    </xf>
    <xf numFmtId="0" fontId="7" fillId="0" borderId="11" xfId="5" applyFont="1" applyBorder="1" applyAlignment="1">
      <alignment horizontal="center" vertical="center"/>
    </xf>
    <xf numFmtId="0" fontId="7" fillId="0" borderId="33" xfId="5" applyFont="1" applyBorder="1" applyAlignment="1">
      <alignment horizontal="center" vertical="center"/>
    </xf>
    <xf numFmtId="14" fontId="7" fillId="0" borderId="33" xfId="5" applyNumberFormat="1" applyFont="1" applyBorder="1" applyAlignment="1">
      <alignment horizontal="center" vertical="center"/>
    </xf>
    <xf numFmtId="0" fontId="7" fillId="0" borderId="42" xfId="5" applyFont="1" applyBorder="1" applyAlignment="1">
      <alignment horizontal="center" vertical="center"/>
    </xf>
    <xf numFmtId="14" fontId="7" fillId="0" borderId="43" xfId="5" applyNumberFormat="1" applyFont="1" applyBorder="1" applyAlignment="1">
      <alignment horizontal="center" vertical="center"/>
    </xf>
    <xf numFmtId="0" fontId="8" fillId="8" borderId="5" xfId="5" applyFont="1" applyFill="1" applyAlignment="1">
      <alignment horizontal="center" vertical="center" wrapText="1"/>
    </xf>
    <xf numFmtId="14" fontId="9" fillId="9" borderId="21" xfId="5" applyNumberFormat="1" applyFont="1" applyFill="1" applyBorder="1" applyAlignment="1">
      <alignment horizontal="center" vertical="center" wrapText="1"/>
    </xf>
    <xf numFmtId="0" fontId="8" fillId="10" borderId="5" xfId="5" applyFont="1" applyFill="1" applyAlignment="1">
      <alignment horizontal="center" vertical="center" wrapText="1"/>
    </xf>
    <xf numFmtId="0" fontId="12" fillId="0" borderId="7" xfId="5" applyFont="1" applyBorder="1" applyAlignment="1">
      <alignment horizontal="left" vertical="center" wrapText="1"/>
    </xf>
    <xf numFmtId="0" fontId="12" fillId="0" borderId="16" xfId="5" applyFont="1" applyBorder="1" applyAlignment="1">
      <alignment horizontal="left" vertical="center" wrapText="1"/>
    </xf>
    <xf numFmtId="0" fontId="12" fillId="0" borderId="7" xfId="5" applyFont="1" applyBorder="1" applyAlignment="1">
      <alignment horizontal="center" vertical="center" wrapText="1"/>
    </xf>
    <xf numFmtId="14" fontId="12" fillId="0" borderId="7" xfId="5" applyNumberFormat="1" applyFont="1" applyBorder="1" applyAlignment="1">
      <alignment horizontal="right" vertical="center" wrapText="1"/>
    </xf>
    <xf numFmtId="9" fontId="12" fillId="0" borderId="7" xfId="5" applyNumberFormat="1" applyFont="1" applyBorder="1" applyAlignment="1">
      <alignment horizontal="center" vertical="center" wrapText="1"/>
    </xf>
    <xf numFmtId="0" fontId="17" fillId="0" borderId="5" xfId="5" applyAlignment="1">
      <alignment horizontal="left" vertical="center" wrapText="1"/>
    </xf>
    <xf numFmtId="0" fontId="6" fillId="7" borderId="7" xfId="5" applyFont="1" applyFill="1" applyBorder="1" applyAlignment="1">
      <alignment horizontal="left" vertical="center" wrapText="1"/>
    </xf>
    <xf numFmtId="0" fontId="6" fillId="0" borderId="7" xfId="5" applyFont="1" applyBorder="1" applyAlignment="1">
      <alignment horizontal="left" vertical="center" wrapText="1"/>
    </xf>
    <xf numFmtId="14" fontId="12" fillId="0" borderId="7" xfId="5" applyNumberFormat="1" applyFont="1" applyBorder="1" applyAlignment="1">
      <alignment horizontal="center" vertical="center" wrapText="1"/>
    </xf>
    <xf numFmtId="0" fontId="12" fillId="0" borderId="7" xfId="5" applyFont="1" applyBorder="1" applyAlignment="1">
      <alignment vertical="center" wrapText="1"/>
    </xf>
    <xf numFmtId="14" fontId="12" fillId="0" borderId="7" xfId="5" applyNumberFormat="1" applyFont="1" applyBorder="1" applyAlignment="1">
      <alignment vertical="center" wrapText="1"/>
    </xf>
    <xf numFmtId="0" fontId="12" fillId="7" borderId="7" xfId="5" applyFont="1" applyFill="1" applyBorder="1" applyAlignment="1">
      <alignment horizontal="left" vertical="center" wrapText="1"/>
    </xf>
    <xf numFmtId="0" fontId="12" fillId="0" borderId="21" xfId="5" applyFont="1" applyBorder="1" applyAlignment="1">
      <alignment vertical="center" wrapText="1"/>
    </xf>
    <xf numFmtId="0" fontId="12" fillId="0" borderId="25" xfId="5" applyFont="1" applyBorder="1" applyAlignment="1">
      <alignment vertical="center" wrapText="1"/>
    </xf>
    <xf numFmtId="0" fontId="12" fillId="0" borderId="7" xfId="5" applyFont="1" applyBorder="1" applyAlignment="1">
      <alignment horizontal="right" vertical="center" wrapText="1"/>
    </xf>
    <xf numFmtId="9" fontId="12" fillId="0" borderId="7" xfId="5" applyNumberFormat="1" applyFont="1" applyBorder="1" applyAlignment="1">
      <alignment horizontal="left" vertical="center" wrapText="1"/>
    </xf>
    <xf numFmtId="0" fontId="12" fillId="0" borderId="7" xfId="6" applyFont="1" applyBorder="1" applyAlignment="1">
      <alignment horizontal="center" vertical="center" wrapText="1"/>
    </xf>
    <xf numFmtId="0" fontId="12" fillId="0" borderId="7" xfId="5" applyFont="1" applyBorder="1" applyAlignment="1">
      <alignment horizontal="justify" vertical="center" wrapText="1"/>
    </xf>
    <xf numFmtId="0" fontId="21" fillId="0" borderId="7" xfId="5" applyFont="1" applyBorder="1" applyAlignment="1">
      <alignment horizontal="justify" vertical="center" readingOrder="1"/>
    </xf>
    <xf numFmtId="42" fontId="12" fillId="11" borderId="7" xfId="2" applyFont="1" applyFill="1" applyBorder="1" applyAlignment="1">
      <alignment vertical="center" wrapText="1"/>
    </xf>
    <xf numFmtId="0" fontId="12" fillId="11" borderId="7" xfId="5" applyFont="1" applyFill="1" applyBorder="1" applyAlignment="1">
      <alignment horizontal="left" vertical="center" wrapText="1"/>
    </xf>
    <xf numFmtId="14" fontId="12" fillId="0" borderId="7" xfId="5" applyNumberFormat="1" applyFont="1" applyBorder="1" applyAlignment="1">
      <alignment vertical="center"/>
    </xf>
    <xf numFmtId="0" fontId="5" fillId="0" borderId="7" xfId="5" applyFont="1" applyBorder="1" applyAlignment="1">
      <alignment horizontal="left" vertical="center" wrapText="1"/>
    </xf>
    <xf numFmtId="9" fontId="12" fillId="0" borderId="7" xfId="7" applyFont="1" applyFill="1" applyBorder="1" applyAlignment="1">
      <alignment horizontal="center" vertical="center" wrapText="1"/>
    </xf>
    <xf numFmtId="0" fontId="12" fillId="0" borderId="7" xfId="5" applyFont="1" applyBorder="1" applyAlignment="1">
      <alignment horizontal="justify" vertical="center"/>
    </xf>
    <xf numFmtId="0" fontId="12" fillId="0" borderId="7" xfId="6" applyFont="1" applyBorder="1" applyAlignment="1">
      <alignment horizontal="left" vertical="center" wrapText="1"/>
    </xf>
    <xf numFmtId="0" fontId="12" fillId="0" borderId="7" xfId="6" applyFont="1" applyBorder="1" applyAlignment="1">
      <alignment vertical="center" wrapText="1"/>
    </xf>
    <xf numFmtId="14" fontId="12" fillId="0" borderId="7" xfId="6" applyNumberFormat="1" applyFont="1" applyBorder="1" applyAlignment="1">
      <alignment horizontal="center" vertical="center" wrapText="1"/>
    </xf>
    <xf numFmtId="42" fontId="12" fillId="11" borderId="7" xfId="2" applyFont="1" applyFill="1" applyBorder="1" applyAlignment="1">
      <alignment horizontal="center" vertical="center" wrapText="1"/>
    </xf>
    <xf numFmtId="0" fontId="12" fillId="11" borderId="7" xfId="2" applyNumberFormat="1" applyFont="1" applyFill="1" applyBorder="1" applyAlignment="1">
      <alignment horizontal="center" vertical="center" wrapText="1"/>
    </xf>
    <xf numFmtId="10" fontId="12" fillId="0" borderId="7" xfId="6" applyNumberFormat="1" applyFont="1" applyBorder="1" applyAlignment="1">
      <alignment horizontal="center" vertical="center" wrapText="1"/>
    </xf>
    <xf numFmtId="49" fontId="12" fillId="0" borderId="7" xfId="6" applyNumberFormat="1" applyFont="1" applyBorder="1" applyAlignment="1" applyProtection="1">
      <alignment horizontal="center" vertical="center" wrapText="1"/>
      <protection locked="0"/>
    </xf>
    <xf numFmtId="14" fontId="5" fillId="0" borderId="7" xfId="5" applyNumberFormat="1" applyFont="1" applyBorder="1" applyAlignment="1">
      <alignment horizontal="center" vertical="center" wrapText="1"/>
    </xf>
    <xf numFmtId="41" fontId="12" fillId="0" borderId="7" xfId="8" applyFont="1" applyFill="1" applyBorder="1" applyAlignment="1">
      <alignment vertical="center" wrapText="1"/>
    </xf>
    <xf numFmtId="0" fontId="12" fillId="0" borderId="7" xfId="5" applyFont="1" applyBorder="1" applyAlignment="1">
      <alignment vertical="center"/>
    </xf>
    <xf numFmtId="9" fontId="12" fillId="0" borderId="7" xfId="6" applyNumberFormat="1" applyFont="1" applyBorder="1" applyAlignment="1">
      <alignment horizontal="center" vertical="center" wrapText="1"/>
    </xf>
    <xf numFmtId="0" fontId="12" fillId="0" borderId="16" xfId="6" applyFont="1" applyBorder="1" applyAlignment="1">
      <alignment horizontal="left" vertical="center" wrapText="1"/>
    </xf>
    <xf numFmtId="0" fontId="17" fillId="7" borderId="5" xfId="5" applyFill="1" applyAlignment="1">
      <alignment vertical="center"/>
    </xf>
    <xf numFmtId="0" fontId="12" fillId="11" borderId="7" xfId="5" applyFont="1" applyFill="1" applyBorder="1" applyAlignment="1">
      <alignment horizontal="center" vertical="center" wrapText="1"/>
    </xf>
    <xf numFmtId="9" fontId="12" fillId="0" borderId="7" xfId="5" applyNumberFormat="1" applyFont="1" applyBorder="1" applyAlignment="1">
      <alignment vertical="center" wrapText="1"/>
    </xf>
    <xf numFmtId="164" fontId="24" fillId="0" borderId="7" xfId="5" applyNumberFormat="1" applyFont="1" applyBorder="1" applyAlignment="1">
      <alignment horizontal="center" vertical="center" wrapText="1"/>
    </xf>
    <xf numFmtId="166" fontId="12" fillId="0" borderId="7" xfId="9" applyNumberFormat="1" applyFont="1" applyFill="1" applyBorder="1" applyAlignment="1">
      <alignment vertical="center" wrapText="1"/>
    </xf>
    <xf numFmtId="0" fontId="17" fillId="0" borderId="7" xfId="5" applyBorder="1" applyAlignment="1">
      <alignment horizontal="left" vertical="center" wrapText="1"/>
    </xf>
    <xf numFmtId="0" fontId="17" fillId="0" borderId="7" xfId="5" applyBorder="1" applyAlignment="1">
      <alignment horizontal="center" vertical="center" wrapText="1"/>
    </xf>
    <xf numFmtId="14" fontId="17" fillId="0" borderId="7" xfId="5" applyNumberFormat="1" applyBorder="1" applyAlignment="1">
      <alignment horizontal="right" vertical="center" wrapText="1"/>
    </xf>
    <xf numFmtId="42" fontId="0" fillId="0" borderId="7" xfId="2" applyFont="1" applyFill="1" applyBorder="1" applyAlignment="1">
      <alignment vertical="center" wrapText="1"/>
    </xf>
    <xf numFmtId="0" fontId="12" fillId="0" borderId="7" xfId="5" applyFont="1" applyBorder="1" applyAlignment="1">
      <alignment horizontal="center" vertical="center"/>
    </xf>
    <xf numFmtId="14" fontId="6" fillId="0" borderId="7" xfId="5" applyNumberFormat="1" applyFont="1" applyBorder="1" applyAlignment="1">
      <alignment horizontal="right" vertical="center" wrapText="1"/>
    </xf>
    <xf numFmtId="42" fontId="6" fillId="0" borderId="7" xfId="2" applyFont="1" applyFill="1" applyBorder="1" applyAlignment="1">
      <alignment vertical="center" wrapText="1"/>
    </xf>
    <xf numFmtId="0" fontId="17" fillId="0" borderId="5" xfId="10" applyAlignment="1">
      <alignment vertical="center"/>
    </xf>
    <xf numFmtId="0" fontId="17" fillId="0" borderId="5" xfId="10" applyAlignment="1">
      <alignment horizontal="center" vertical="center"/>
    </xf>
    <xf numFmtId="0" fontId="7" fillId="0" borderId="8" xfId="10" applyFont="1" applyBorder="1" applyAlignment="1">
      <alignment horizontal="center" vertical="center"/>
    </xf>
    <xf numFmtId="0" fontId="7" fillId="0" borderId="32" xfId="10" applyFont="1" applyBorder="1" applyAlignment="1">
      <alignment horizontal="center" vertical="center"/>
    </xf>
    <xf numFmtId="0" fontId="7" fillId="0" borderId="11" xfId="10" applyFont="1" applyBorder="1" applyAlignment="1">
      <alignment horizontal="center" vertical="center"/>
    </xf>
    <xf numFmtId="0" fontId="7" fillId="0" borderId="33" xfId="10" applyFont="1" applyBorder="1" applyAlignment="1">
      <alignment horizontal="center" vertical="center"/>
    </xf>
    <xf numFmtId="14" fontId="7" fillId="0" borderId="33" xfId="10" applyNumberFormat="1" applyFont="1" applyBorder="1" applyAlignment="1">
      <alignment horizontal="center" vertical="center"/>
    </xf>
    <xf numFmtId="0" fontId="7" fillId="0" borderId="42" xfId="10" applyFont="1" applyBorder="1" applyAlignment="1">
      <alignment horizontal="center" vertical="center"/>
    </xf>
    <xf numFmtId="14" fontId="7" fillId="0" borderId="43" xfId="10" applyNumberFormat="1" applyFont="1" applyBorder="1" applyAlignment="1">
      <alignment horizontal="center" vertical="center"/>
    </xf>
    <xf numFmtId="0" fontId="8" fillId="8" borderId="5" xfId="10" applyFont="1" applyFill="1" applyAlignment="1">
      <alignment horizontal="center" vertical="center" wrapText="1"/>
    </xf>
    <xf numFmtId="14" fontId="9" fillId="9" borderId="21" xfId="10" applyNumberFormat="1" applyFont="1" applyFill="1" applyBorder="1" applyAlignment="1">
      <alignment horizontal="center" vertical="center" wrapText="1"/>
    </xf>
    <xf numFmtId="0" fontId="8" fillId="10" borderId="5" xfId="10" applyFont="1" applyFill="1" applyAlignment="1">
      <alignment horizontal="center" vertical="center" wrapText="1"/>
    </xf>
    <xf numFmtId="0" fontId="12" fillId="0" borderId="7" xfId="10" applyFont="1" applyBorder="1" applyAlignment="1">
      <alignment horizontal="left" vertical="center" wrapText="1"/>
    </xf>
    <xf numFmtId="0" fontId="12" fillId="0" borderId="16" xfId="10" applyFont="1" applyBorder="1" applyAlignment="1">
      <alignment horizontal="left" vertical="center" wrapText="1"/>
    </xf>
    <xf numFmtId="0" fontId="30" fillId="0" borderId="7" xfId="10" applyFont="1" applyBorder="1" applyAlignment="1">
      <alignment horizontal="left" vertical="center" wrapText="1"/>
    </xf>
    <xf numFmtId="0" fontId="12" fillId="0" borderId="7" xfId="10" applyFont="1" applyBorder="1" applyAlignment="1">
      <alignment horizontal="center" vertical="center" wrapText="1"/>
    </xf>
    <xf numFmtId="14" fontId="12" fillId="0" borderId="7" xfId="10" applyNumberFormat="1" applyFont="1" applyBorder="1" applyAlignment="1">
      <alignment horizontal="right" vertical="center" wrapText="1"/>
    </xf>
    <xf numFmtId="42" fontId="12" fillId="0" borderId="7" xfId="11" applyFont="1" applyFill="1" applyBorder="1" applyAlignment="1">
      <alignment vertical="center" wrapText="1"/>
    </xf>
    <xf numFmtId="9" fontId="12" fillId="0" borderId="7" xfId="10" applyNumberFormat="1" applyFont="1" applyBorder="1" applyAlignment="1">
      <alignment horizontal="center" vertical="center" wrapText="1"/>
    </xf>
    <xf numFmtId="0" fontId="17" fillId="0" borderId="5" xfId="10" applyAlignment="1">
      <alignment horizontal="left" vertical="center" wrapText="1"/>
    </xf>
    <xf numFmtId="0" fontId="12" fillId="0" borderId="5" xfId="10" applyFont="1" applyAlignment="1">
      <alignment vertical="center"/>
    </xf>
    <xf numFmtId="0" fontId="12" fillId="0" borderId="5" xfId="10" applyFont="1" applyAlignment="1">
      <alignment horizontal="left" vertical="center" wrapText="1"/>
    </xf>
    <xf numFmtId="0" fontId="28" fillId="0" borderId="7" xfId="10" applyFont="1" applyBorder="1" applyAlignment="1">
      <alignment horizontal="left" vertical="center" wrapText="1"/>
    </xf>
    <xf numFmtId="0" fontId="29" fillId="0" borderId="7" xfId="10" applyFont="1" applyBorder="1" applyAlignment="1">
      <alignment horizontal="left" vertical="center" wrapText="1"/>
    </xf>
    <xf numFmtId="42" fontId="12" fillId="0" borderId="7" xfId="12" applyFont="1" applyFill="1" applyBorder="1" applyAlignment="1">
      <alignment vertical="center" wrapText="1"/>
    </xf>
    <xf numFmtId="0" fontId="33" fillId="0" borderId="7" xfId="10" applyFont="1" applyBorder="1" applyAlignment="1">
      <alignment horizontal="left" vertical="center" wrapText="1"/>
    </xf>
    <xf numFmtId="0" fontId="31" fillId="0" borderId="7" xfId="10" applyFont="1" applyBorder="1" applyAlignment="1">
      <alignment horizontal="left" vertical="center" wrapText="1"/>
    </xf>
    <xf numFmtId="14" fontId="12" fillId="0" borderId="7" xfId="10" applyNumberFormat="1" applyFont="1" applyBorder="1" applyAlignment="1">
      <alignment horizontal="center" vertical="center" wrapText="1"/>
    </xf>
    <xf numFmtId="0" fontId="32" fillId="0" borderId="7" xfId="10" applyFont="1" applyBorder="1" applyAlignment="1">
      <alignment horizontal="left" vertical="center" wrapText="1"/>
    </xf>
    <xf numFmtId="0" fontId="34" fillId="0" borderId="5" xfId="10" applyFont="1" applyAlignment="1">
      <alignment vertical="center" wrapText="1"/>
    </xf>
    <xf numFmtId="14" fontId="12" fillId="0" borderId="7" xfId="10" applyNumberFormat="1" applyFont="1" applyBorder="1" applyAlignment="1">
      <alignment vertical="center" wrapText="1"/>
    </xf>
    <xf numFmtId="165" fontId="12" fillId="0" borderId="7" xfId="11" applyNumberFormat="1" applyFont="1" applyFill="1" applyBorder="1" applyAlignment="1">
      <alignment horizontal="right" vertical="center" wrapText="1"/>
    </xf>
    <xf numFmtId="0" fontId="12" fillId="0" borderId="7" xfId="10" applyFont="1" applyBorder="1" applyAlignment="1">
      <alignment vertical="center" wrapText="1"/>
    </xf>
    <xf numFmtId="42" fontId="12" fillId="0" borderId="7" xfId="11" applyFont="1" applyFill="1" applyBorder="1" applyAlignment="1">
      <alignment horizontal="center" vertical="center" wrapText="1"/>
    </xf>
    <xf numFmtId="0" fontId="12" fillId="0" borderId="21" xfId="10" applyFont="1" applyBorder="1" applyAlignment="1">
      <alignment vertical="center" wrapText="1"/>
    </xf>
    <xf numFmtId="0" fontId="33" fillId="0" borderId="7" xfId="10" applyFont="1" applyBorder="1" applyAlignment="1">
      <alignment vertical="center" wrapText="1"/>
    </xf>
    <xf numFmtId="0" fontId="30" fillId="0" borderId="7" xfId="10" applyFont="1" applyBorder="1" applyAlignment="1">
      <alignment vertical="center" wrapText="1"/>
    </xf>
    <xf numFmtId="0" fontId="31" fillId="0" borderId="7" xfId="10" applyFont="1" applyBorder="1" applyAlignment="1">
      <alignment vertical="center" wrapText="1"/>
    </xf>
    <xf numFmtId="0" fontId="12" fillId="0" borderId="7" xfId="10" applyFont="1" applyBorder="1" applyAlignment="1">
      <alignment horizontal="right" vertical="center" wrapText="1"/>
    </xf>
    <xf numFmtId="0" fontId="12" fillId="0" borderId="25" xfId="10" applyFont="1" applyBorder="1" applyAlignment="1">
      <alignment vertical="center" wrapText="1"/>
    </xf>
    <xf numFmtId="42" fontId="12" fillId="0" borderId="7" xfId="12" applyFont="1" applyFill="1" applyBorder="1" applyAlignment="1">
      <alignment horizontal="center" vertical="center" wrapText="1"/>
    </xf>
    <xf numFmtId="0" fontId="12" fillId="7" borderId="7" xfId="10" applyFont="1" applyFill="1" applyBorder="1" applyAlignment="1">
      <alignment horizontal="left" vertical="center" wrapText="1"/>
    </xf>
    <xf numFmtId="9" fontId="12" fillId="0" borderId="7" xfId="10" applyNumberFormat="1" applyFont="1" applyBorder="1" applyAlignment="1">
      <alignment horizontal="left" vertical="center" wrapText="1"/>
    </xf>
    <xf numFmtId="0" fontId="12" fillId="0" borderId="7" xfId="10" applyFont="1" applyBorder="1" applyAlignment="1">
      <alignment horizontal="justify" vertical="center" wrapText="1"/>
    </xf>
    <xf numFmtId="0" fontId="21" fillId="0" borderId="7" xfId="10" applyFont="1" applyBorder="1" applyAlignment="1">
      <alignment horizontal="justify" vertical="center" readingOrder="1"/>
    </xf>
    <xf numFmtId="14" fontId="12" fillId="0" borderId="7" xfId="10" applyNumberFormat="1" applyFont="1" applyBorder="1" applyAlignment="1">
      <alignment vertical="center"/>
    </xf>
    <xf numFmtId="0" fontId="5" fillId="0" borderId="7" xfId="10" applyFont="1" applyBorder="1" applyAlignment="1">
      <alignment horizontal="left" vertical="center" wrapText="1"/>
    </xf>
    <xf numFmtId="0" fontId="12" fillId="0" borderId="7" xfId="10" applyFont="1" applyBorder="1" applyAlignment="1">
      <alignment horizontal="justify" vertical="center"/>
    </xf>
    <xf numFmtId="14" fontId="5" fillId="0" borderId="7" xfId="10" applyNumberFormat="1" applyFont="1" applyBorder="1" applyAlignment="1">
      <alignment horizontal="center" vertical="center" wrapText="1"/>
    </xf>
    <xf numFmtId="41" fontId="12" fillId="0" borderId="7" xfId="13" applyFont="1" applyFill="1" applyBorder="1" applyAlignment="1">
      <alignment vertical="center" wrapText="1"/>
    </xf>
    <xf numFmtId="0" fontId="12" fillId="0" borderId="7" xfId="10" applyFont="1" applyBorder="1" applyAlignment="1">
      <alignment vertical="center"/>
    </xf>
    <xf numFmtId="0" fontId="10" fillId="0" borderId="7" xfId="10" applyFont="1" applyBorder="1" applyAlignment="1">
      <alignment horizontal="left" vertical="center" wrapText="1"/>
    </xf>
    <xf numFmtId="164" fontId="24" fillId="0" borderId="7" xfId="10" applyNumberFormat="1" applyFont="1" applyBorder="1" applyAlignment="1">
      <alignment horizontal="center" vertical="center" wrapText="1"/>
    </xf>
    <xf numFmtId="9" fontId="12" fillId="0" borderId="7" xfId="12" applyNumberFormat="1" applyFont="1" applyFill="1" applyBorder="1" applyAlignment="1">
      <alignment vertical="center" wrapText="1"/>
    </xf>
    <xf numFmtId="9" fontId="12" fillId="0" borderId="7" xfId="10" applyNumberFormat="1" applyFont="1" applyBorder="1" applyAlignment="1">
      <alignment vertical="center" wrapText="1"/>
    </xf>
    <xf numFmtId="0" fontId="12" fillId="0" borderId="7" xfId="10" applyFont="1" applyBorder="1" applyAlignment="1">
      <alignment horizontal="center" vertical="center"/>
    </xf>
    <xf numFmtId="0" fontId="35" fillId="0" borderId="7" xfId="10" applyFont="1" applyBorder="1" applyAlignment="1">
      <alignment horizontal="left" vertical="center" wrapText="1"/>
    </xf>
    <xf numFmtId="0" fontId="27" fillId="0" borderId="7" xfId="10" applyFont="1" applyBorder="1" applyAlignment="1">
      <alignment horizontal="left" vertical="center" wrapText="1"/>
    </xf>
    <xf numFmtId="0" fontId="26" fillId="0" borderId="7" xfId="10" applyFont="1" applyBorder="1" applyAlignment="1">
      <alignment horizontal="left" vertical="center" wrapText="1"/>
    </xf>
    <xf numFmtId="42" fontId="12" fillId="0" borderId="7" xfId="11" applyFont="1" applyFill="1" applyBorder="1" applyAlignment="1">
      <alignment horizontal="right" vertical="center" wrapText="1"/>
    </xf>
    <xf numFmtId="0" fontId="12" fillId="0" borderId="7" xfId="10" applyFont="1" applyBorder="1" applyAlignment="1">
      <alignment horizontal="right" vertical="center"/>
    </xf>
    <xf numFmtId="14" fontId="12" fillId="0" borderId="21" xfId="10" applyNumberFormat="1" applyFont="1" applyBorder="1" applyAlignment="1">
      <alignment horizontal="right" vertical="center" wrapText="1"/>
    </xf>
    <xf numFmtId="0" fontId="12" fillId="0" borderId="5" xfId="10" applyFont="1" applyAlignment="1">
      <alignment horizontal="center" vertical="center"/>
    </xf>
    <xf numFmtId="0" fontId="17" fillId="0" borderId="5" xfId="14" applyAlignment="1">
      <alignment vertical="center"/>
    </xf>
    <xf numFmtId="0" fontId="17" fillId="0" borderId="5" xfId="14" applyAlignment="1">
      <alignment horizontal="center" vertical="center"/>
    </xf>
    <xf numFmtId="0" fontId="7" fillId="0" borderId="8" xfId="14" applyFont="1" applyBorder="1" applyAlignment="1">
      <alignment horizontal="center" vertical="center"/>
    </xf>
    <xf numFmtId="0" fontId="7" fillId="0" borderId="32" xfId="14" applyFont="1" applyBorder="1" applyAlignment="1">
      <alignment horizontal="center" vertical="center"/>
    </xf>
    <xf numFmtId="0" fontId="7" fillId="0" borderId="11" xfId="14" applyFont="1" applyBorder="1" applyAlignment="1">
      <alignment horizontal="center" vertical="center"/>
    </xf>
    <xf numFmtId="0" fontId="7" fillId="0" borderId="33" xfId="14" applyFont="1" applyBorder="1" applyAlignment="1">
      <alignment horizontal="center" vertical="center"/>
    </xf>
    <xf numFmtId="14" fontId="7" fillId="0" borderId="33" xfId="14" applyNumberFormat="1" applyFont="1" applyBorder="1" applyAlignment="1">
      <alignment horizontal="center" vertical="center"/>
    </xf>
    <xf numFmtId="0" fontId="7" fillId="0" borderId="42" xfId="14" applyFont="1" applyBorder="1" applyAlignment="1">
      <alignment horizontal="center" vertical="center"/>
    </xf>
    <xf numFmtId="14" fontId="7" fillId="0" borderId="43" xfId="14" applyNumberFormat="1" applyFont="1" applyBorder="1" applyAlignment="1">
      <alignment horizontal="center" vertical="center"/>
    </xf>
    <xf numFmtId="0" fontId="8" fillId="8" borderId="5" xfId="14" applyFont="1" applyFill="1" applyAlignment="1">
      <alignment horizontal="center" vertical="center" wrapText="1"/>
    </xf>
    <xf numFmtId="14" fontId="9" fillId="9" borderId="21" xfId="14" applyNumberFormat="1" applyFont="1" applyFill="1" applyBorder="1" applyAlignment="1">
      <alignment horizontal="center" vertical="center" wrapText="1"/>
    </xf>
    <xf numFmtId="0" fontId="8" fillId="10" borderId="5" xfId="14" applyFont="1" applyFill="1" applyAlignment="1">
      <alignment horizontal="center" vertical="center" wrapText="1"/>
    </xf>
    <xf numFmtId="0" fontId="12" fillId="0" borderId="7" xfId="14" applyFont="1" applyBorder="1" applyAlignment="1">
      <alignment horizontal="left" vertical="center" wrapText="1"/>
    </xf>
    <xf numFmtId="0" fontId="12" fillId="0" borderId="16" xfId="14" applyFont="1" applyBorder="1" applyAlignment="1">
      <alignment horizontal="left" vertical="center" wrapText="1"/>
    </xf>
    <xf numFmtId="0" fontId="30" fillId="0" borderId="7" xfId="14" applyFont="1" applyBorder="1" applyAlignment="1">
      <alignment horizontal="left" vertical="center" wrapText="1"/>
    </xf>
    <xf numFmtId="0" fontId="12" fillId="0" borderId="7" xfId="14" applyFont="1" applyBorder="1" applyAlignment="1">
      <alignment horizontal="center" vertical="center" wrapText="1"/>
    </xf>
    <xf numFmtId="14" fontId="12" fillId="0" borderId="7" xfId="14" applyNumberFormat="1" applyFont="1" applyBorder="1" applyAlignment="1">
      <alignment horizontal="right" vertical="center" wrapText="1"/>
    </xf>
    <xf numFmtId="9" fontId="12" fillId="0" borderId="7" xfId="14" applyNumberFormat="1" applyFont="1" applyBorder="1" applyAlignment="1">
      <alignment horizontal="center" vertical="center" wrapText="1"/>
    </xf>
    <xf numFmtId="0" fontId="17" fillId="0" borderId="5" xfId="14" applyAlignment="1">
      <alignment horizontal="left" vertical="center" wrapText="1"/>
    </xf>
    <xf numFmtId="0" fontId="12" fillId="0" borderId="5" xfId="14" applyFont="1" applyAlignment="1">
      <alignment vertical="center"/>
    </xf>
    <xf numFmtId="0" fontId="12" fillId="0" borderId="5" xfId="14" applyFont="1" applyAlignment="1">
      <alignment horizontal="left" vertical="center" wrapText="1"/>
    </xf>
    <xf numFmtId="0" fontId="28" fillId="0" borderId="7" xfId="14" applyFont="1" applyBorder="1" applyAlignment="1">
      <alignment horizontal="left" vertical="center" wrapText="1"/>
    </xf>
    <xf numFmtId="0" fontId="29" fillId="0" borderId="7" xfId="14" applyFont="1" applyBorder="1" applyAlignment="1">
      <alignment horizontal="left" vertical="center" wrapText="1"/>
    </xf>
    <xf numFmtId="0" fontId="33" fillId="0" borderId="7" xfId="14" applyFont="1" applyBorder="1" applyAlignment="1">
      <alignment horizontal="left" vertical="center" wrapText="1"/>
    </xf>
    <xf numFmtId="0" fontId="31" fillId="0" borderId="7" xfId="14" applyFont="1" applyBorder="1" applyAlignment="1">
      <alignment horizontal="left" vertical="center" wrapText="1"/>
    </xf>
    <xf numFmtId="14" fontId="12" fillId="0" borderId="7" xfId="14" applyNumberFormat="1" applyFont="1" applyBorder="1" applyAlignment="1">
      <alignment horizontal="center" vertical="center" wrapText="1"/>
    </xf>
    <xf numFmtId="0" fontId="32" fillId="0" borderId="7" xfId="14" applyFont="1" applyBorder="1" applyAlignment="1">
      <alignment horizontal="left" vertical="center" wrapText="1"/>
    </xf>
    <xf numFmtId="0" fontId="34" fillId="0" borderId="5" xfId="14" applyFont="1" applyAlignment="1">
      <alignment vertical="center" wrapText="1"/>
    </xf>
    <xf numFmtId="14" fontId="12" fillId="0" borderId="7" xfId="14" applyNumberFormat="1" applyFont="1" applyBorder="1" applyAlignment="1">
      <alignment vertical="center" wrapText="1"/>
    </xf>
    <xf numFmtId="165" fontId="12" fillId="0" borderId="7" xfId="2" applyNumberFormat="1" applyFont="1" applyFill="1" applyBorder="1" applyAlignment="1">
      <alignment horizontal="right" vertical="center" wrapText="1"/>
    </xf>
    <xf numFmtId="0" fontId="12" fillId="0" borderId="7" xfId="14" applyFont="1" applyBorder="1" applyAlignment="1">
      <alignment vertical="center" wrapText="1"/>
    </xf>
    <xf numFmtId="0" fontId="12" fillId="0" borderId="21" xfId="14" applyFont="1" applyBorder="1" applyAlignment="1">
      <alignment vertical="center" wrapText="1"/>
    </xf>
    <xf numFmtId="0" fontId="33" fillId="0" borderId="7" xfId="14" applyFont="1" applyBorder="1" applyAlignment="1">
      <alignment vertical="center" wrapText="1"/>
    </xf>
    <xf numFmtId="0" fontId="30" fillId="0" borderId="7" xfId="14" applyFont="1" applyBorder="1" applyAlignment="1">
      <alignment vertical="center" wrapText="1"/>
    </xf>
    <xf numFmtId="0" fontId="31" fillId="0" borderId="7" xfId="14" applyFont="1" applyBorder="1" applyAlignment="1">
      <alignment vertical="center" wrapText="1"/>
    </xf>
    <xf numFmtId="0" fontId="12" fillId="0" borderId="7" xfId="14" applyFont="1" applyBorder="1" applyAlignment="1">
      <alignment horizontal="right" vertical="center" wrapText="1"/>
    </xf>
    <xf numFmtId="0" fontId="12" fillId="0" borderId="25" xfId="14" applyFont="1" applyBorder="1" applyAlignment="1">
      <alignment vertical="center" wrapText="1"/>
    </xf>
    <xf numFmtId="9" fontId="12" fillId="0" borderId="7" xfId="14" applyNumberFormat="1" applyFont="1" applyBorder="1" applyAlignment="1">
      <alignment horizontal="left" vertical="center" wrapText="1"/>
    </xf>
    <xf numFmtId="0" fontId="12" fillId="0" borderId="7" xfId="14" applyFont="1" applyBorder="1" applyAlignment="1">
      <alignment horizontal="justify" vertical="center" wrapText="1"/>
    </xf>
    <xf numFmtId="0" fontId="21" fillId="0" borderId="7" xfId="14" applyFont="1" applyBorder="1" applyAlignment="1">
      <alignment horizontal="justify" vertical="center" readingOrder="1"/>
    </xf>
    <xf numFmtId="14" fontId="12" fillId="0" borderId="7" xfId="14" applyNumberFormat="1" applyFont="1" applyBorder="1" applyAlignment="1">
      <alignment vertical="center"/>
    </xf>
    <xf numFmtId="0" fontId="5" fillId="0" borderId="7" xfId="14" applyFont="1" applyBorder="1" applyAlignment="1">
      <alignment horizontal="left" vertical="center" wrapText="1"/>
    </xf>
    <xf numFmtId="0" fontId="12" fillId="0" borderId="7" xfId="14" applyFont="1" applyBorder="1" applyAlignment="1">
      <alignment horizontal="justify" vertical="center"/>
    </xf>
    <xf numFmtId="14" fontId="5" fillId="0" borderId="7" xfId="14" applyNumberFormat="1" applyFont="1" applyBorder="1" applyAlignment="1">
      <alignment horizontal="center" vertical="center" wrapText="1"/>
    </xf>
    <xf numFmtId="0" fontId="12" fillId="0" borderId="7" xfId="14" applyFont="1" applyBorder="1" applyAlignment="1">
      <alignment vertical="center"/>
    </xf>
    <xf numFmtId="0" fontId="10" fillId="0" borderId="7" xfId="14" applyFont="1" applyBorder="1" applyAlignment="1">
      <alignment horizontal="left" vertical="center" wrapText="1"/>
    </xf>
    <xf numFmtId="164" fontId="24" fillId="0" borderId="7" xfId="14" applyNumberFormat="1" applyFont="1" applyBorder="1" applyAlignment="1">
      <alignment horizontal="center" vertical="center" wrapText="1"/>
    </xf>
    <xf numFmtId="9" fontId="12" fillId="0" borderId="7" xfId="14" applyNumberFormat="1" applyFont="1" applyBorder="1" applyAlignment="1">
      <alignment vertical="center" wrapText="1"/>
    </xf>
    <xf numFmtId="0" fontId="12" fillId="0" borderId="7" xfId="14" applyFont="1" applyBorder="1" applyAlignment="1">
      <alignment horizontal="center" vertical="center"/>
    </xf>
    <xf numFmtId="0" fontId="35" fillId="0" borderId="7" xfId="14" applyFont="1" applyBorder="1" applyAlignment="1">
      <alignment horizontal="left" vertical="center" wrapText="1"/>
    </xf>
    <xf numFmtId="0" fontId="27" fillId="0" borderId="7" xfId="14" applyFont="1" applyBorder="1" applyAlignment="1">
      <alignment horizontal="left" vertical="center" wrapText="1"/>
    </xf>
    <xf numFmtId="0" fontId="26" fillId="0" borderId="7" xfId="14" applyFont="1" applyBorder="1" applyAlignment="1">
      <alignment horizontal="left" vertical="center" wrapText="1"/>
    </xf>
    <xf numFmtId="42" fontId="12" fillId="0" borderId="7" xfId="2" applyFont="1" applyFill="1" applyBorder="1" applyAlignment="1">
      <alignment horizontal="right" vertical="center" wrapText="1"/>
    </xf>
    <xf numFmtId="0" fontId="12" fillId="0" borderId="7" xfId="14" applyFont="1" applyBorder="1" applyAlignment="1">
      <alignment horizontal="right" vertical="center"/>
    </xf>
    <xf numFmtId="14" fontId="12" fillId="0" borderId="21" xfId="14" applyNumberFormat="1" applyFont="1" applyBorder="1" applyAlignment="1">
      <alignment horizontal="right" vertical="center" wrapText="1"/>
    </xf>
    <xf numFmtId="0" fontId="12" fillId="0" borderId="5" xfId="14" applyFont="1" applyAlignment="1">
      <alignment horizontal="center" vertical="center"/>
    </xf>
    <xf numFmtId="8" fontId="12" fillId="0" borderId="7" xfId="2" applyNumberFormat="1" applyFont="1" applyFill="1" applyBorder="1" applyAlignment="1">
      <alignment vertical="center" wrapText="1"/>
    </xf>
    <xf numFmtId="0" fontId="30" fillId="0" borderId="7" xfId="5" applyFont="1" applyBorder="1" applyAlignment="1">
      <alignment horizontal="left" vertical="center" wrapText="1"/>
    </xf>
    <xf numFmtId="0" fontId="12" fillId="0" borderId="5" xfId="5" applyFont="1" applyAlignment="1">
      <alignment vertical="center"/>
    </xf>
    <xf numFmtId="0" fontId="12" fillId="0" borderId="5" xfId="5" applyFont="1" applyAlignment="1">
      <alignment horizontal="left" vertical="center" wrapText="1"/>
    </xf>
    <xf numFmtId="0" fontId="28" fillId="0" borderId="7" xfId="5" applyFont="1" applyBorder="1" applyAlignment="1">
      <alignment horizontal="left" vertical="center" wrapText="1"/>
    </xf>
    <xf numFmtId="0" fontId="29" fillId="0" borderId="7" xfId="5" applyFont="1" applyBorder="1" applyAlignment="1">
      <alignment horizontal="left" vertical="center" wrapText="1"/>
    </xf>
    <xf numFmtId="0" fontId="33" fillId="0" borderId="7" xfId="5" applyFont="1" applyBorder="1" applyAlignment="1">
      <alignment horizontal="left" vertical="center" wrapText="1"/>
    </xf>
    <xf numFmtId="0" fontId="31" fillId="0" borderId="7" xfId="5" applyFont="1" applyBorder="1" applyAlignment="1">
      <alignment horizontal="left" vertical="center" wrapText="1"/>
    </xf>
    <xf numFmtId="0" fontId="32" fillId="0" borderId="7" xfId="5" applyFont="1" applyBorder="1" applyAlignment="1">
      <alignment horizontal="left" vertical="center" wrapText="1"/>
    </xf>
    <xf numFmtId="0" fontId="34" fillId="0" borderId="5" xfId="5" applyFont="1" applyAlignment="1">
      <alignment vertical="center" wrapText="1"/>
    </xf>
    <xf numFmtId="0" fontId="33" fillId="0" borderId="7" xfId="5" applyFont="1" applyBorder="1" applyAlignment="1">
      <alignment vertical="center" wrapText="1"/>
    </xf>
    <xf numFmtId="0" fontId="30" fillId="0" borderId="7" xfId="5" applyFont="1" applyBorder="1" applyAlignment="1">
      <alignment vertical="center" wrapText="1"/>
    </xf>
    <xf numFmtId="0" fontId="31" fillId="0" borderId="7" xfId="5" applyFont="1" applyBorder="1" applyAlignment="1">
      <alignment vertical="center" wrapText="1"/>
    </xf>
    <xf numFmtId="49" fontId="12" fillId="0" borderId="7" xfId="5" applyNumberFormat="1" applyFont="1" applyBorder="1" applyAlignment="1">
      <alignment horizontal="center" vertical="center" wrapText="1"/>
    </xf>
    <xf numFmtId="39" fontId="12" fillId="0" borderId="7" xfId="5" applyNumberFormat="1" applyFont="1" applyBorder="1" applyAlignment="1">
      <alignment vertical="center" wrapText="1"/>
    </xf>
    <xf numFmtId="0" fontId="10" fillId="0" borderId="7" xfId="5" applyFont="1" applyBorder="1" applyAlignment="1">
      <alignment horizontal="left" vertical="center" wrapText="1"/>
    </xf>
    <xf numFmtId="0" fontId="35" fillId="0" borderId="7" xfId="5" applyFont="1" applyBorder="1" applyAlignment="1">
      <alignment horizontal="left" vertical="center" wrapText="1"/>
    </xf>
    <xf numFmtId="0" fontId="27" fillId="0" borderId="7" xfId="5" applyFont="1" applyBorder="1" applyAlignment="1">
      <alignment horizontal="left" vertical="center" wrapText="1"/>
    </xf>
    <xf numFmtId="0" fontId="26" fillId="0" borderId="7" xfId="5" applyFont="1" applyBorder="1" applyAlignment="1">
      <alignment horizontal="left" vertical="center" wrapText="1"/>
    </xf>
    <xf numFmtId="0" fontId="12" fillId="0" borderId="7" xfId="5" applyFont="1" applyBorder="1" applyAlignment="1">
      <alignment horizontal="right" vertical="center"/>
    </xf>
    <xf numFmtId="14" fontId="12" fillId="0" borderId="21" xfId="5" applyNumberFormat="1" applyFont="1" applyBorder="1" applyAlignment="1">
      <alignment horizontal="right" vertical="center" wrapText="1"/>
    </xf>
    <xf numFmtId="0" fontId="12" fillId="0" borderId="5" xfId="5" applyFont="1" applyAlignment="1">
      <alignment horizontal="center" vertical="center"/>
    </xf>
    <xf numFmtId="0" fontId="7" fillId="0" borderId="0" xfId="0" applyFont="1" applyAlignment="1">
      <alignment vertical="center"/>
    </xf>
    <xf numFmtId="0" fontId="2" fillId="0" borderId="5" xfId="15"/>
    <xf numFmtId="0" fontId="2" fillId="0" borderId="5" xfId="15" applyAlignment="1">
      <alignment horizontal="center"/>
    </xf>
    <xf numFmtId="0" fontId="2" fillId="0" borderId="5" xfId="15" applyAlignment="1">
      <alignment horizontal="center" vertical="center"/>
    </xf>
    <xf numFmtId="0" fontId="2" fillId="0" borderId="5" xfId="15" applyAlignment="1">
      <alignment horizontal="left"/>
    </xf>
    <xf numFmtId="9" fontId="45" fillId="0" borderId="14" xfId="15" applyNumberFormat="1" applyFont="1" applyBorder="1" applyAlignment="1">
      <alignment horizontal="center" vertical="center" wrapText="1"/>
    </xf>
    <xf numFmtId="0" fontId="45" fillId="0" borderId="14" xfId="15" applyFont="1" applyBorder="1" applyAlignment="1">
      <alignment horizontal="center" vertical="center" wrapText="1"/>
    </xf>
    <xf numFmtId="0" fontId="45" fillId="0" borderId="14" xfId="15" applyFont="1" applyBorder="1" applyAlignment="1">
      <alignment horizontal="left" vertical="center" wrapText="1"/>
    </xf>
    <xf numFmtId="0" fontId="45" fillId="0" borderId="14" xfId="15" applyFont="1" applyBorder="1" applyAlignment="1">
      <alignment horizontal="center" vertical="center"/>
    </xf>
    <xf numFmtId="0" fontId="45" fillId="0" borderId="13" xfId="15" applyFont="1" applyBorder="1" applyAlignment="1">
      <alignment horizontal="center" vertical="center" wrapText="1"/>
    </xf>
    <xf numFmtId="9" fontId="45" fillId="0" borderId="7" xfId="15" applyNumberFormat="1" applyFont="1" applyBorder="1" applyAlignment="1">
      <alignment horizontal="center" vertical="center" wrapText="1"/>
    </xf>
    <xf numFmtId="0" fontId="45" fillId="0" borderId="7" xfId="15" applyFont="1" applyBorder="1" applyAlignment="1">
      <alignment horizontal="center" vertical="center" wrapText="1"/>
    </xf>
    <xf numFmtId="0" fontId="45" fillId="0" borderId="7" xfId="15" applyFont="1" applyBorder="1" applyAlignment="1">
      <alignment horizontal="left" vertical="center" wrapText="1"/>
    </xf>
    <xf numFmtId="0" fontId="45" fillId="0" borderId="7" xfId="15" applyFont="1" applyBorder="1" applyAlignment="1">
      <alignment horizontal="center" vertical="center"/>
    </xf>
    <xf numFmtId="0" fontId="45" fillId="0" borderId="11" xfId="15" applyFont="1" applyBorder="1" applyAlignment="1">
      <alignment horizontal="center" vertical="center" wrapText="1"/>
    </xf>
    <xf numFmtId="0" fontId="45" fillId="0" borderId="23" xfId="15" applyFont="1" applyBorder="1" applyAlignment="1">
      <alignment horizontal="center" vertical="center" wrapText="1"/>
    </xf>
    <xf numFmtId="0" fontId="46" fillId="0" borderId="7" xfId="15" applyFont="1" applyBorder="1" applyAlignment="1">
      <alignment horizontal="center" vertical="center" wrapText="1"/>
    </xf>
    <xf numFmtId="0" fontId="45" fillId="0" borderId="7" xfId="15" applyFont="1" applyBorder="1" applyAlignment="1">
      <alignment vertical="center" wrapText="1"/>
    </xf>
    <xf numFmtId="9" fontId="45" fillId="7" borderId="7" xfId="15" applyNumberFormat="1" applyFont="1" applyFill="1" applyBorder="1" applyAlignment="1">
      <alignment horizontal="center" vertical="center" wrapText="1"/>
    </xf>
    <xf numFmtId="0" fontId="45" fillId="7" borderId="7" xfId="15" applyFont="1" applyFill="1" applyBorder="1" applyAlignment="1">
      <alignment horizontal="center" vertical="center" wrapText="1"/>
    </xf>
    <xf numFmtId="0" fontId="45" fillId="0" borderId="9" xfId="15" applyFont="1" applyBorder="1" applyAlignment="1">
      <alignment horizontal="center" vertical="center" wrapText="1"/>
    </xf>
    <xf numFmtId="0" fontId="44" fillId="0" borderId="5" xfId="15" applyFont="1" applyAlignment="1">
      <alignment horizontal="center"/>
    </xf>
    <xf numFmtId="0" fontId="44" fillId="0" borderId="5" xfId="15" applyFont="1" applyAlignment="1">
      <alignment horizontal="center" vertical="center"/>
    </xf>
    <xf numFmtId="0" fontId="44" fillId="0" borderId="5" xfId="15" applyFont="1" applyAlignment="1">
      <alignment horizontal="left"/>
    </xf>
    <xf numFmtId="0" fontId="43" fillId="0" borderId="5" xfId="15" applyFont="1" applyAlignment="1">
      <alignment horizontal="left"/>
    </xf>
    <xf numFmtId="0" fontId="36" fillId="0" borderId="5" xfId="15" applyFont="1" applyAlignment="1">
      <alignment horizontal="center" wrapText="1"/>
    </xf>
    <xf numFmtId="0" fontId="36" fillId="0" borderId="5" xfId="15" applyFont="1" applyAlignment="1">
      <alignment horizontal="center" vertical="center" wrapText="1"/>
    </xf>
    <xf numFmtId="0" fontId="39" fillId="0" borderId="5" xfId="15" applyFont="1" applyAlignment="1">
      <alignment horizontal="left" vertical="center" wrapText="1"/>
    </xf>
    <xf numFmtId="0" fontId="39" fillId="0" borderId="5" xfId="15" applyFont="1" applyAlignment="1">
      <alignment horizontal="center" vertical="center" wrapText="1"/>
    </xf>
    <xf numFmtId="0" fontId="41" fillId="0" borderId="5" xfId="15" applyFont="1" applyAlignment="1">
      <alignment horizontal="center" vertical="center" wrapText="1"/>
    </xf>
    <xf numFmtId="0" fontId="37" fillId="0" borderId="15" xfId="15" applyFont="1" applyBorder="1" applyAlignment="1">
      <alignment horizontal="center" vertical="center" wrapText="1"/>
    </xf>
    <xf numFmtId="14" fontId="38" fillId="0" borderId="12" xfId="15" applyNumberFormat="1" applyFont="1" applyBorder="1" applyAlignment="1">
      <alignment horizontal="center" vertical="center" wrapText="1"/>
    </xf>
    <xf numFmtId="0" fontId="38" fillId="0" borderId="12" xfId="15" applyFont="1" applyBorder="1" applyAlignment="1">
      <alignment horizontal="center" vertical="center" wrapText="1"/>
    </xf>
    <xf numFmtId="0" fontId="37" fillId="0" borderId="10" xfId="15" applyFont="1" applyBorder="1" applyAlignment="1">
      <alignment horizontal="center" vertical="center" wrapText="1"/>
    </xf>
    <xf numFmtId="0" fontId="48" fillId="0" borderId="5" xfId="16" applyFont="1"/>
    <xf numFmtId="0" fontId="48" fillId="0" borderId="5" xfId="16" applyFont="1" applyAlignment="1">
      <alignment horizontal="center"/>
    </xf>
    <xf numFmtId="0" fontId="49" fillId="0" borderId="5" xfId="16" applyFont="1"/>
    <xf numFmtId="0" fontId="49" fillId="0" borderId="5" xfId="16" applyFont="1" applyAlignment="1">
      <alignment horizontal="center"/>
    </xf>
    <xf numFmtId="0" fontId="50" fillId="0" borderId="5" xfId="16" applyFont="1" applyAlignment="1">
      <alignment vertical="center"/>
    </xf>
    <xf numFmtId="0" fontId="52" fillId="0" borderId="5" xfId="16" applyFont="1" applyAlignment="1">
      <alignment vertical="center" wrapText="1"/>
    </xf>
    <xf numFmtId="0" fontId="53" fillId="0" borderId="5" xfId="16" applyFont="1" applyAlignment="1">
      <alignment vertical="center" wrapText="1"/>
    </xf>
    <xf numFmtId="0" fontId="11" fillId="0" borderId="5" xfId="3" applyFont="1" applyAlignment="1">
      <alignment vertical="center"/>
    </xf>
    <xf numFmtId="0" fontId="51" fillId="0" borderId="62" xfId="16" applyFont="1" applyBorder="1"/>
    <xf numFmtId="0" fontId="51" fillId="0" borderId="5" xfId="16" applyFont="1"/>
    <xf numFmtId="0" fontId="51" fillId="0" borderId="5" xfId="16" applyFont="1" applyAlignment="1">
      <alignment horizontal="center" vertical="center"/>
    </xf>
    <xf numFmtId="0" fontId="47" fillId="0" borderId="5" xfId="16"/>
    <xf numFmtId="0" fontId="54" fillId="0" borderId="5" xfId="16" applyFont="1" applyAlignment="1">
      <alignment horizontal="justify" vertical="center" wrapText="1"/>
    </xf>
    <xf numFmtId="9" fontId="54" fillId="0" borderId="5" xfId="17" applyFont="1" applyFill="1" applyBorder="1" applyAlignment="1" applyProtection="1">
      <alignment horizontal="center" vertical="center" wrapText="1"/>
    </xf>
    <xf numFmtId="0" fontId="0" fillId="0" borderId="5" xfId="0" applyBorder="1" applyAlignment="1">
      <alignment horizontal="justify" vertical="center" wrapText="1"/>
    </xf>
    <xf numFmtId="9" fontId="0" fillId="0" borderId="5" xfId="0" applyNumberFormat="1" applyBorder="1" applyAlignment="1">
      <alignment horizontal="center" vertical="center"/>
    </xf>
    <xf numFmtId="0" fontId="55" fillId="0" borderId="5" xfId="16" applyFont="1" applyAlignment="1">
      <alignment vertical="center"/>
    </xf>
    <xf numFmtId="0" fontId="57" fillId="0" borderId="5" xfId="16" applyFont="1"/>
    <xf numFmtId="0" fontId="58" fillId="12" borderId="78" xfId="0" applyFont="1" applyFill="1" applyBorder="1" applyAlignment="1">
      <alignment horizontal="center" vertical="center" wrapText="1"/>
    </xf>
    <xf numFmtId="0" fontId="58" fillId="12" borderId="79" xfId="0" applyFont="1" applyFill="1" applyBorder="1" applyAlignment="1">
      <alignment horizontal="center" vertical="center" wrapText="1"/>
    </xf>
    <xf numFmtId="0" fontId="58" fillId="12" borderId="80" xfId="0" applyFont="1" applyFill="1" applyBorder="1" applyAlignment="1">
      <alignment horizontal="center" vertical="center" wrapText="1"/>
    </xf>
    <xf numFmtId="0" fontId="42" fillId="12" borderId="99" xfId="15" applyFont="1" applyFill="1" applyBorder="1" applyAlignment="1">
      <alignment horizontal="center" vertical="center" wrapText="1"/>
    </xf>
    <xf numFmtId="0" fontId="42" fillId="12" borderId="14" xfId="15" applyFont="1" applyFill="1" applyBorder="1" applyAlignment="1">
      <alignment horizontal="center" vertical="center" wrapText="1"/>
    </xf>
    <xf numFmtId="0" fontId="42" fillId="12" borderId="66" xfId="15" applyFont="1" applyFill="1" applyBorder="1" applyAlignment="1">
      <alignment horizontal="center" vertical="center" wrapText="1"/>
    </xf>
    <xf numFmtId="0" fontId="59" fillId="0" borderId="5" xfId="18" applyAlignment="1">
      <alignment vertical="center"/>
    </xf>
    <xf numFmtId="0" fontId="59" fillId="0" borderId="5" xfId="18" applyAlignment="1">
      <alignment horizontal="center" vertical="center"/>
    </xf>
    <xf numFmtId="0" fontId="7" fillId="0" borderId="8" xfId="18" applyFont="1" applyBorder="1" applyAlignment="1">
      <alignment horizontal="center" vertical="center"/>
    </xf>
    <xf numFmtId="0" fontId="7" fillId="0" borderId="32" xfId="18" applyFont="1" applyBorder="1" applyAlignment="1">
      <alignment horizontal="center" vertical="center"/>
    </xf>
    <xf numFmtId="0" fontId="7" fillId="0" borderId="11" xfId="18" applyFont="1" applyBorder="1" applyAlignment="1">
      <alignment horizontal="center" vertical="center"/>
    </xf>
    <xf numFmtId="0" fontId="7" fillId="0" borderId="33" xfId="18" applyFont="1" applyBorder="1" applyAlignment="1">
      <alignment horizontal="center" vertical="center"/>
    </xf>
    <xf numFmtId="14" fontId="7" fillId="0" borderId="33" xfId="18" applyNumberFormat="1" applyFont="1" applyBorder="1" applyAlignment="1">
      <alignment horizontal="center" vertical="center"/>
    </xf>
    <xf numFmtId="0" fontId="7" fillId="0" borderId="42" xfId="18" applyFont="1" applyBorder="1" applyAlignment="1">
      <alignment horizontal="center" vertical="center"/>
    </xf>
    <xf numFmtId="14" fontId="7" fillId="0" borderId="43" xfId="18" applyNumberFormat="1" applyFont="1" applyBorder="1" applyAlignment="1">
      <alignment horizontal="center" vertical="center"/>
    </xf>
    <xf numFmtId="0" fontId="8" fillId="8" borderId="5" xfId="18" applyFont="1" applyFill="1" applyAlignment="1">
      <alignment horizontal="center" vertical="center" wrapText="1"/>
    </xf>
    <xf numFmtId="14" fontId="9" fillId="9" borderId="21" xfId="18" applyNumberFormat="1" applyFont="1" applyFill="1" applyBorder="1" applyAlignment="1">
      <alignment horizontal="center" vertical="center" wrapText="1"/>
    </xf>
    <xf numFmtId="0" fontId="8" fillId="10" borderId="5" xfId="18" applyFont="1" applyFill="1" applyAlignment="1">
      <alignment horizontal="center" vertical="center" wrapText="1"/>
    </xf>
    <xf numFmtId="0" fontId="12" fillId="0" borderId="5" xfId="18" applyFont="1" applyAlignment="1">
      <alignment vertical="center"/>
    </xf>
    <xf numFmtId="0" fontId="12" fillId="0" borderId="5" xfId="18" applyFont="1" applyAlignment="1">
      <alignment horizontal="left" vertical="center" wrapText="1"/>
    </xf>
    <xf numFmtId="0" fontId="12" fillId="0" borderId="7" xfId="18" applyFont="1" applyBorder="1" applyAlignment="1">
      <alignment horizontal="left" vertical="center" wrapText="1"/>
    </xf>
    <xf numFmtId="0" fontId="7" fillId="0" borderId="5" xfId="18" applyFont="1" applyAlignment="1">
      <alignment vertical="center"/>
    </xf>
    <xf numFmtId="42" fontId="12" fillId="0" borderId="5" xfId="12" applyFont="1" applyFill="1" applyBorder="1" applyAlignment="1">
      <alignment vertical="center" wrapText="1"/>
    </xf>
    <xf numFmtId="0" fontId="12" fillId="0" borderId="7" xfId="18" applyFont="1" applyBorder="1" applyAlignment="1">
      <alignment horizontal="center" vertical="center" wrapText="1"/>
    </xf>
    <xf numFmtId="0" fontId="6" fillId="0" borderId="5" xfId="18" applyFont="1" applyAlignment="1">
      <alignment vertical="center"/>
    </xf>
    <xf numFmtId="0" fontId="6" fillId="0" borderId="5" xfId="18" applyFont="1" applyAlignment="1">
      <alignment horizontal="center" vertical="center"/>
    </xf>
    <xf numFmtId="0" fontId="54" fillId="0" borderId="86" xfId="16" applyFont="1" applyBorder="1" applyAlignment="1">
      <alignment horizontal="justify" vertical="center" wrapText="1"/>
    </xf>
    <xf numFmtId="0" fontId="54" fillId="0" borderId="72" xfId="16" applyFont="1" applyBorder="1" applyAlignment="1">
      <alignment horizontal="justify" vertical="center" wrapText="1"/>
    </xf>
    <xf numFmtId="9" fontId="54" fillId="0" borderId="87" xfId="17" applyFont="1" applyFill="1" applyBorder="1" applyAlignment="1" applyProtection="1">
      <alignment horizontal="center" vertical="center" wrapText="1"/>
    </xf>
    <xf numFmtId="0" fontId="54" fillId="0" borderId="81" xfId="16" applyFont="1" applyBorder="1" applyAlignment="1">
      <alignment horizontal="justify" vertical="center" wrapText="1"/>
    </xf>
    <xf numFmtId="0" fontId="54" fillId="0" borderId="82" xfId="16" applyFont="1" applyBorder="1" applyAlignment="1">
      <alignment horizontal="justify" vertical="center" wrapText="1"/>
    </xf>
    <xf numFmtId="9" fontId="54" fillId="0" borderId="83" xfId="17" applyFont="1" applyFill="1" applyBorder="1" applyAlignment="1" applyProtection="1">
      <alignment horizontal="center" vertical="center" wrapText="1"/>
    </xf>
    <xf numFmtId="0" fontId="54" fillId="0" borderId="84" xfId="16" applyFont="1" applyBorder="1" applyAlignment="1">
      <alignment horizontal="justify" vertical="center" wrapText="1"/>
    </xf>
    <xf numFmtId="0" fontId="54" fillId="0" borderId="70" xfId="16" applyFont="1" applyBorder="1" applyAlignment="1">
      <alignment horizontal="justify" vertical="center" wrapText="1"/>
    </xf>
    <xf numFmtId="9" fontId="54" fillId="0" borderId="85" xfId="17" applyFont="1" applyFill="1" applyBorder="1" applyAlignment="1" applyProtection="1">
      <alignment horizontal="center" vertical="center" wrapText="1"/>
    </xf>
    <xf numFmtId="0" fontId="54" fillId="0" borderId="103" xfId="16" applyFont="1" applyBorder="1" applyAlignment="1">
      <alignment horizontal="justify" vertical="center" wrapText="1"/>
    </xf>
    <xf numFmtId="0" fontId="54" fillId="0" borderId="104" xfId="16" applyFont="1" applyBorder="1" applyAlignment="1">
      <alignment horizontal="justify" vertical="center" wrapText="1"/>
    </xf>
    <xf numFmtId="9" fontId="54" fillId="0" borderId="105" xfId="17" applyFont="1" applyFill="1" applyBorder="1" applyAlignment="1" applyProtection="1">
      <alignment horizontal="center" vertical="center" wrapText="1"/>
    </xf>
    <xf numFmtId="0" fontId="54" fillId="0" borderId="88" xfId="16" applyFont="1" applyBorder="1" applyAlignment="1">
      <alignment horizontal="justify" vertical="center" wrapText="1"/>
    </xf>
    <xf numFmtId="0" fontId="54" fillId="0" borderId="89" xfId="16" applyFont="1" applyBorder="1" applyAlignment="1">
      <alignment horizontal="justify" vertical="center" wrapText="1"/>
    </xf>
    <xf numFmtId="9" fontId="54" fillId="0" borderId="90" xfId="17" applyFont="1" applyFill="1" applyBorder="1" applyAlignment="1" applyProtection="1">
      <alignment horizontal="center" vertical="center" wrapText="1"/>
    </xf>
    <xf numFmtId="0" fontId="0" fillId="0" borderId="84" xfId="0" applyBorder="1" applyAlignment="1">
      <alignment horizontal="justify" vertical="center" wrapText="1"/>
    </xf>
    <xf numFmtId="0" fontId="0" fillId="0" borderId="72" xfId="0" applyBorder="1" applyAlignment="1">
      <alignment horizontal="center" vertical="center"/>
    </xf>
    <xf numFmtId="0" fontId="0" fillId="0" borderId="91" xfId="0" applyBorder="1" applyAlignment="1">
      <alignment horizontal="justify" vertical="center" wrapText="1"/>
    </xf>
    <xf numFmtId="0" fontId="0" fillId="0" borderId="86" xfId="0" applyBorder="1" applyAlignment="1">
      <alignment horizontal="justify" vertical="center" wrapText="1"/>
    </xf>
    <xf numFmtId="0" fontId="0" fillId="0" borderId="70" xfId="0" applyBorder="1" applyAlignment="1">
      <alignment horizontal="center" vertical="center"/>
    </xf>
    <xf numFmtId="0" fontId="0" fillId="0" borderId="92" xfId="0" applyBorder="1" applyAlignment="1">
      <alignment horizontal="justify" vertical="center" wrapText="1"/>
    </xf>
    <xf numFmtId="0" fontId="0" fillId="0" borderId="93" xfId="0" applyBorder="1" applyAlignment="1">
      <alignment horizontal="justify" vertical="center" wrapText="1"/>
    </xf>
    <xf numFmtId="9" fontId="0" fillId="0" borderId="73" xfId="0" applyNumberFormat="1" applyBorder="1" applyAlignment="1">
      <alignment horizontal="center" vertical="center"/>
    </xf>
    <xf numFmtId="9" fontId="0" fillId="0" borderId="70" xfId="0" applyNumberFormat="1" applyBorder="1" applyAlignment="1">
      <alignment horizontal="center" vertical="center"/>
    </xf>
    <xf numFmtId="0" fontId="0" fillId="0" borderId="94" xfId="0" applyBorder="1" applyAlignment="1">
      <alignment horizontal="justify" vertical="center" wrapText="1"/>
    </xf>
    <xf numFmtId="0" fontId="0" fillId="0" borderId="74" xfId="0" applyBorder="1" applyAlignment="1">
      <alignment horizontal="center" vertical="center"/>
    </xf>
    <xf numFmtId="9" fontId="0" fillId="0" borderId="75" xfId="0" applyNumberFormat="1" applyBorder="1" applyAlignment="1">
      <alignment horizontal="center" vertical="center"/>
    </xf>
    <xf numFmtId="9" fontId="0" fillId="0" borderId="76" xfId="0" applyNumberFormat="1" applyBorder="1" applyAlignment="1">
      <alignment horizontal="center" vertical="center"/>
    </xf>
    <xf numFmtId="0" fontId="0" fillId="0" borderId="95" xfId="0" applyBorder="1" applyAlignment="1">
      <alignment horizontal="justify" vertical="center" wrapText="1"/>
    </xf>
    <xf numFmtId="9" fontId="0" fillId="0" borderId="77" xfId="0" applyNumberFormat="1" applyBorder="1" applyAlignment="1">
      <alignment horizontal="center" vertical="center"/>
    </xf>
    <xf numFmtId="0" fontId="0" fillId="0" borderId="85" xfId="0" applyBorder="1" applyAlignment="1">
      <alignment horizontal="justify" vertical="center" wrapText="1"/>
    </xf>
    <xf numFmtId="9" fontId="0" fillId="0" borderId="71" xfId="0" applyNumberFormat="1" applyBorder="1" applyAlignment="1">
      <alignment horizontal="center" vertical="center"/>
    </xf>
    <xf numFmtId="0" fontId="0" fillId="0" borderId="87" xfId="0" applyBorder="1" applyAlignment="1">
      <alignment horizontal="justify" vertical="center" wrapText="1"/>
    </xf>
    <xf numFmtId="0" fontId="0" fillId="0" borderId="96" xfId="0" applyBorder="1" applyAlignment="1">
      <alignment horizontal="justify" vertical="center" wrapText="1"/>
    </xf>
    <xf numFmtId="9" fontId="0" fillId="0" borderId="97" xfId="0" applyNumberFormat="1" applyBorder="1" applyAlignment="1">
      <alignment horizontal="center" vertical="center"/>
    </xf>
    <xf numFmtId="0" fontId="0" fillId="0" borderId="98" xfId="0" applyBorder="1" applyAlignment="1">
      <alignment horizontal="justify" vertical="center" wrapText="1"/>
    </xf>
    <xf numFmtId="0" fontId="45" fillId="0" borderId="12" xfId="15" applyFont="1" applyBorder="1" applyAlignment="1">
      <alignment horizontal="center" vertical="center" wrapText="1"/>
    </xf>
    <xf numFmtId="0" fontId="45" fillId="0" borderId="15" xfId="15" applyFont="1" applyBorder="1" applyAlignment="1">
      <alignment horizontal="center" vertical="center" wrapText="1"/>
    </xf>
    <xf numFmtId="0" fontId="45" fillId="0" borderId="11" xfId="15" applyFont="1" applyBorder="1" applyAlignment="1">
      <alignment horizontal="center" vertical="center" wrapText="1"/>
    </xf>
    <xf numFmtId="0" fontId="45" fillId="0" borderId="7" xfId="15" applyFont="1" applyBorder="1" applyAlignment="1">
      <alignment horizontal="center" vertical="center" wrapText="1"/>
    </xf>
    <xf numFmtId="0" fontId="45" fillId="0" borderId="7" xfId="15" applyFont="1" applyBorder="1" applyAlignment="1">
      <alignment horizontal="center" vertical="center"/>
    </xf>
    <xf numFmtId="9" fontId="45" fillId="0" borderId="7" xfId="15" applyNumberFormat="1" applyFont="1" applyBorder="1" applyAlignment="1">
      <alignment horizontal="center" vertical="center" wrapText="1"/>
    </xf>
    <xf numFmtId="0" fontId="45" fillId="0" borderId="14" xfId="15" applyFont="1" applyBorder="1" applyAlignment="1">
      <alignment horizontal="center" vertical="center" wrapText="1"/>
    </xf>
    <xf numFmtId="0" fontId="45" fillId="0" borderId="21" xfId="15" applyFont="1" applyBorder="1" applyAlignment="1">
      <alignment horizontal="center" vertical="center" wrapText="1"/>
    </xf>
    <xf numFmtId="0" fontId="45" fillId="0" borderId="22" xfId="15" applyFont="1" applyBorder="1" applyAlignment="1">
      <alignment horizontal="center" vertical="center" wrapText="1"/>
    </xf>
    <xf numFmtId="0" fontId="45" fillId="0" borderId="23" xfId="15" applyFont="1" applyBorder="1" applyAlignment="1">
      <alignment horizontal="center" vertical="center" wrapText="1"/>
    </xf>
    <xf numFmtId="0" fontId="46" fillId="0" borderId="7" xfId="15" applyFont="1" applyBorder="1" applyAlignment="1">
      <alignment horizontal="center" vertical="center" wrapText="1"/>
    </xf>
    <xf numFmtId="0" fontId="45" fillId="0" borderId="40" xfId="15" applyFont="1" applyBorder="1" applyAlignment="1">
      <alignment horizontal="center" vertical="center" wrapText="1"/>
    </xf>
    <xf numFmtId="0" fontId="45" fillId="0" borderId="69" xfId="15" applyFont="1" applyBorder="1" applyAlignment="1">
      <alignment horizontal="center" vertical="center" wrapText="1"/>
    </xf>
    <xf numFmtId="9" fontId="45" fillId="0" borderId="21" xfId="15" applyNumberFormat="1" applyFont="1" applyBorder="1" applyAlignment="1">
      <alignment horizontal="center" vertical="center" wrapText="1"/>
    </xf>
    <xf numFmtId="9" fontId="45" fillId="0" borderId="23" xfId="15" applyNumberFormat="1" applyFont="1" applyBorder="1" applyAlignment="1">
      <alignment horizontal="center" vertical="center" wrapText="1"/>
    </xf>
    <xf numFmtId="0" fontId="45" fillId="0" borderId="67" xfId="15" applyFont="1" applyBorder="1" applyAlignment="1">
      <alignment horizontal="center" vertical="center" wrapText="1"/>
    </xf>
    <xf numFmtId="0" fontId="45" fillId="0" borderId="68" xfId="15" applyFont="1" applyBorder="1" applyAlignment="1">
      <alignment horizontal="center" vertical="center" wrapText="1"/>
    </xf>
    <xf numFmtId="9" fontId="45" fillId="0" borderId="9" xfId="15" applyNumberFormat="1" applyFont="1" applyBorder="1" applyAlignment="1">
      <alignment horizontal="center" vertical="center" wrapText="1"/>
    </xf>
    <xf numFmtId="0" fontId="45" fillId="0" borderId="9" xfId="15" applyFont="1" applyBorder="1" applyAlignment="1">
      <alignment horizontal="center" vertical="center" wrapText="1"/>
    </xf>
    <xf numFmtId="0" fontId="42" fillId="12" borderId="7" xfId="15" applyFont="1" applyFill="1" applyBorder="1" applyAlignment="1">
      <alignment horizontal="center" vertical="center" wrapText="1"/>
    </xf>
    <xf numFmtId="0" fontId="42" fillId="12" borderId="14" xfId="15" applyFont="1" applyFill="1" applyBorder="1" applyAlignment="1">
      <alignment horizontal="center" vertical="center" wrapText="1"/>
    </xf>
    <xf numFmtId="0" fontId="42" fillId="12" borderId="16" xfId="15" applyFont="1" applyFill="1" applyBorder="1" applyAlignment="1">
      <alignment horizontal="center" vertical="center" wrapText="1"/>
    </xf>
    <xf numFmtId="0" fontId="42" fillId="12" borderId="24" xfId="15" applyFont="1" applyFill="1" applyBorder="1" applyAlignment="1">
      <alignment horizontal="center" vertical="center" wrapText="1"/>
    </xf>
    <xf numFmtId="0" fontId="42" fillId="12" borderId="17" xfId="15" applyFont="1" applyFill="1" applyBorder="1" applyAlignment="1">
      <alignment horizontal="center" vertical="center" wrapText="1"/>
    </xf>
    <xf numFmtId="0" fontId="45" fillId="0" borderId="10" xfId="15" applyFont="1" applyBorder="1" applyAlignment="1">
      <alignment horizontal="center" vertical="center" wrapText="1"/>
    </xf>
    <xf numFmtId="0" fontId="40" fillId="0" borderId="5" xfId="15" applyFont="1" applyAlignment="1">
      <alignment horizontal="left" vertical="center" wrapText="1"/>
    </xf>
    <xf numFmtId="0" fontId="38" fillId="0" borderId="60" xfId="15" applyFont="1" applyBorder="1" applyAlignment="1">
      <alignment horizontal="center" vertical="center" wrapText="1"/>
    </xf>
    <xf numFmtId="0" fontId="38" fillId="0" borderId="61" xfId="15" applyFont="1" applyBorder="1" applyAlignment="1">
      <alignment horizontal="center" vertical="center" wrapText="1"/>
    </xf>
    <xf numFmtId="0" fontId="38" fillId="0" borderId="100" xfId="15" applyFont="1" applyBorder="1" applyAlignment="1">
      <alignment horizontal="center" vertical="center" wrapText="1"/>
    </xf>
    <xf numFmtId="0" fontId="38" fillId="0" borderId="63" xfId="15" applyFont="1" applyBorder="1" applyAlignment="1">
      <alignment horizontal="center" vertical="center" wrapText="1"/>
    </xf>
    <xf numFmtId="0" fontId="38" fillId="0" borderId="64" xfId="15" applyFont="1" applyBorder="1" applyAlignment="1">
      <alignment horizontal="center" vertical="center" wrapText="1"/>
    </xf>
    <xf numFmtId="0" fontId="42" fillId="12" borderId="101" xfId="15" applyFont="1" applyFill="1" applyBorder="1" applyAlignment="1">
      <alignment horizontal="center" vertical="center" wrapText="1"/>
    </xf>
    <xf numFmtId="0" fontId="42" fillId="12" borderId="102" xfId="15" applyFont="1" applyFill="1" applyBorder="1" applyAlignment="1">
      <alignment horizontal="center" vertical="center" wrapText="1"/>
    </xf>
    <xf numFmtId="0" fontId="42" fillId="12" borderId="8" xfId="15" applyFont="1" applyFill="1" applyBorder="1" applyAlignment="1">
      <alignment horizontal="center" vertical="center" wrapText="1"/>
    </xf>
    <xf numFmtId="0" fontId="42" fillId="12" borderId="9" xfId="15" applyFont="1" applyFill="1" applyBorder="1" applyAlignment="1">
      <alignment horizontal="center" vertical="center" wrapText="1"/>
    </xf>
    <xf numFmtId="0" fontId="42" fillId="12" borderId="65" xfId="15" applyFont="1" applyFill="1" applyBorder="1" applyAlignment="1">
      <alignment horizontal="center" vertical="center" wrapText="1"/>
    </xf>
    <xf numFmtId="0" fontId="42" fillId="12" borderId="10" xfId="15" applyFont="1" applyFill="1" applyBorder="1" applyAlignment="1">
      <alignment horizontal="center" vertical="center" wrapText="1"/>
    </xf>
    <xf numFmtId="0" fontId="42" fillId="12" borderId="11" xfId="15" applyFont="1" applyFill="1" applyBorder="1" applyAlignment="1">
      <alignment horizontal="center" vertical="center" wrapText="1"/>
    </xf>
    <xf numFmtId="0" fontId="42" fillId="12" borderId="13" xfId="15" applyFont="1" applyFill="1" applyBorder="1" applyAlignment="1">
      <alignment horizontal="center" vertical="center" wrapText="1"/>
    </xf>
    <xf numFmtId="0" fontId="42" fillId="12" borderId="12" xfId="15" applyFont="1" applyFill="1" applyBorder="1" applyAlignment="1">
      <alignment horizontal="center" vertical="center" wrapText="1"/>
    </xf>
    <xf numFmtId="0" fontId="42" fillId="12" borderId="15" xfId="15" applyFont="1" applyFill="1" applyBorder="1" applyAlignment="1">
      <alignment horizontal="center" vertical="center" wrapText="1"/>
    </xf>
    <xf numFmtId="0" fontId="45" fillId="0" borderId="8" xfId="15" applyFont="1" applyBorder="1" applyAlignment="1">
      <alignment horizontal="center" vertical="center" wrapText="1"/>
    </xf>
    <xf numFmtId="0" fontId="42" fillId="12" borderId="7" xfId="15" applyFont="1" applyFill="1" applyBorder="1" applyAlignment="1">
      <alignment horizontal="left" vertical="center" wrapText="1"/>
    </xf>
    <xf numFmtId="0" fontId="42" fillId="12" borderId="14" xfId="15" applyFont="1" applyFill="1" applyBorder="1" applyAlignment="1">
      <alignment horizontal="left" vertical="center" wrapText="1"/>
    </xf>
    <xf numFmtId="0" fontId="36" fillId="0" borderId="44" xfId="15" applyFont="1" applyBorder="1" applyAlignment="1">
      <alignment horizontal="center" wrapText="1"/>
    </xf>
    <xf numFmtId="0" fontId="36" fillId="0" borderId="56" xfId="15" applyFont="1" applyBorder="1" applyAlignment="1">
      <alignment horizontal="center" wrapText="1"/>
    </xf>
    <xf numFmtId="0" fontId="36" fillId="0" borderId="49" xfId="15" applyFont="1" applyBorder="1" applyAlignment="1">
      <alignment horizontal="center" wrapText="1"/>
    </xf>
    <xf numFmtId="0" fontId="37" fillId="0" borderId="8" xfId="15" applyFont="1" applyBorder="1" applyAlignment="1">
      <alignment horizontal="center" vertical="center" wrapText="1"/>
    </xf>
    <xf numFmtId="0" fontId="37" fillId="0" borderId="11" xfId="15" applyFont="1" applyBorder="1" applyAlignment="1">
      <alignment horizontal="center" vertical="center" wrapText="1"/>
    </xf>
    <xf numFmtId="0" fontId="37" fillId="0" borderId="9" xfId="15" applyFont="1" applyBorder="1" applyAlignment="1">
      <alignment horizontal="center" vertical="center" wrapText="1"/>
    </xf>
    <xf numFmtId="0" fontId="37" fillId="0" borderId="10" xfId="15" applyFont="1" applyBorder="1" applyAlignment="1">
      <alignment horizontal="center" vertical="center" wrapText="1"/>
    </xf>
    <xf numFmtId="0" fontId="37" fillId="0" borderId="7" xfId="15" applyFont="1" applyBorder="1" applyAlignment="1">
      <alignment horizontal="center" vertical="center" wrapText="1"/>
    </xf>
    <xf numFmtId="0" fontId="37" fillId="0" borderId="12" xfId="15" applyFont="1" applyBorder="1" applyAlignment="1">
      <alignment horizontal="center" vertical="center" wrapText="1"/>
    </xf>
    <xf numFmtId="0" fontId="37" fillId="0" borderId="54" xfId="15" applyFont="1" applyBorder="1" applyAlignment="1">
      <alignment horizontal="center" vertical="center" wrapText="1"/>
    </xf>
    <xf numFmtId="0" fontId="37" fillId="0" borderId="55" xfId="15" applyFont="1" applyBorder="1" applyAlignment="1">
      <alignment horizontal="center" vertical="center" wrapText="1"/>
    </xf>
    <xf numFmtId="0" fontId="38" fillId="0" borderId="57" xfId="15" applyFont="1" applyBorder="1" applyAlignment="1">
      <alignment horizontal="center" vertical="center" wrapText="1"/>
    </xf>
    <xf numFmtId="0" fontId="38" fillId="0" borderId="17" xfId="15" applyFont="1" applyBorder="1" applyAlignment="1">
      <alignment horizontal="center" vertical="center" wrapText="1"/>
    </xf>
    <xf numFmtId="0" fontId="37" fillId="0" borderId="13" xfId="15" applyFont="1" applyBorder="1" applyAlignment="1">
      <alignment horizontal="center" vertical="center" wrapText="1"/>
    </xf>
    <xf numFmtId="0" fontId="37" fillId="0" borderId="14" xfId="15" applyFont="1" applyBorder="1" applyAlignment="1">
      <alignment horizontal="center" vertical="center" wrapText="1"/>
    </xf>
    <xf numFmtId="0" fontId="37" fillId="0" borderId="15" xfId="15" applyFont="1" applyBorder="1" applyAlignment="1">
      <alignment horizontal="center" vertical="center" wrapText="1"/>
    </xf>
    <xf numFmtId="0" fontId="37" fillId="0" borderId="58" xfId="15" applyFont="1" applyBorder="1" applyAlignment="1">
      <alignment horizontal="center" vertical="center" wrapText="1"/>
    </xf>
    <xf numFmtId="0" fontId="37" fillId="0" borderId="59" xfId="15" applyFont="1" applyBorder="1" applyAlignment="1">
      <alignment horizontal="center" vertical="center" wrapText="1"/>
    </xf>
    <xf numFmtId="14" fontId="9" fillId="9" borderId="21" xfId="18" applyNumberFormat="1" applyFont="1" applyFill="1" applyBorder="1" applyAlignment="1">
      <alignment horizontal="center" vertical="center" wrapText="1"/>
    </xf>
    <xf numFmtId="14" fontId="9" fillId="9" borderId="23" xfId="18" applyNumberFormat="1" applyFont="1" applyFill="1" applyBorder="1" applyAlignment="1">
      <alignment horizontal="center" vertical="center" wrapText="1"/>
    </xf>
    <xf numFmtId="14" fontId="9" fillId="9" borderId="25" xfId="18" applyNumberFormat="1" applyFont="1" applyFill="1" applyBorder="1" applyAlignment="1">
      <alignment horizontal="center" vertical="center" wrapText="1"/>
    </xf>
    <xf numFmtId="14" fontId="9" fillId="9" borderId="26" xfId="18" applyNumberFormat="1" applyFont="1" applyFill="1" applyBorder="1" applyAlignment="1">
      <alignment horizontal="center" vertical="center" wrapText="1"/>
    </xf>
    <xf numFmtId="14" fontId="9" fillId="9" borderId="27" xfId="18" applyNumberFormat="1" applyFont="1" applyFill="1" applyBorder="1" applyAlignment="1">
      <alignment horizontal="center" vertical="center" wrapText="1"/>
    </xf>
    <xf numFmtId="14" fontId="9" fillId="9" borderId="53" xfId="18" applyNumberFormat="1" applyFont="1" applyFill="1" applyBorder="1" applyAlignment="1">
      <alignment horizontal="center" vertical="center" wrapText="1"/>
    </xf>
    <xf numFmtId="14" fontId="9" fillId="9" borderId="28" xfId="18" applyNumberFormat="1" applyFont="1" applyFill="1" applyBorder="1" applyAlignment="1">
      <alignment horizontal="center" vertical="center" wrapText="1"/>
    </xf>
    <xf numFmtId="14" fontId="9" fillId="9" borderId="106" xfId="18" applyNumberFormat="1" applyFont="1" applyFill="1" applyBorder="1" applyAlignment="1">
      <alignment horizontal="center" vertical="center" wrapText="1"/>
    </xf>
    <xf numFmtId="0" fontId="9" fillId="9" borderId="21" xfId="18" applyFont="1" applyFill="1" applyBorder="1" applyAlignment="1">
      <alignment horizontal="center" vertical="center" wrapText="1"/>
    </xf>
    <xf numFmtId="0" fontId="9" fillId="9" borderId="23" xfId="18" applyFont="1" applyFill="1" applyBorder="1" applyAlignment="1">
      <alignment horizontal="center" vertical="center" wrapText="1"/>
    </xf>
    <xf numFmtId="0" fontId="7" fillId="0" borderId="44" xfId="18" applyFont="1" applyBorder="1" applyAlignment="1">
      <alignment horizontal="center" vertical="center" wrapText="1"/>
    </xf>
    <xf numFmtId="0" fontId="7" fillId="0" borderId="45" xfId="18" applyFont="1" applyBorder="1" applyAlignment="1">
      <alignment horizontal="center" vertical="center" wrapText="1"/>
    </xf>
    <xf numFmtId="0" fontId="7" fillId="0" borderId="46" xfId="18" applyFont="1" applyBorder="1" applyAlignment="1">
      <alignment horizontal="center" vertical="center" wrapText="1"/>
    </xf>
    <xf numFmtId="0" fontId="7" fillId="0" borderId="47" xfId="18" applyFont="1" applyBorder="1" applyAlignment="1">
      <alignment horizontal="center" vertical="center" wrapText="1"/>
    </xf>
    <xf numFmtId="0" fontId="7" fillId="0" borderId="28" xfId="18" applyFont="1" applyBorder="1" applyAlignment="1">
      <alignment horizontal="center" vertical="center" wrapText="1"/>
    </xf>
    <xf numFmtId="0" fontId="7" fillId="0" borderId="48" xfId="18" applyFont="1" applyBorder="1" applyAlignment="1">
      <alignment horizontal="center" vertical="center" wrapText="1"/>
    </xf>
    <xf numFmtId="0" fontId="7" fillId="0" borderId="39" xfId="18" applyFont="1" applyBorder="1" applyAlignment="1">
      <alignment horizontal="center" vertical="center" wrapText="1"/>
    </xf>
    <xf numFmtId="0" fontId="7" fillId="0" borderId="26" xfId="18" applyFont="1" applyBorder="1" applyAlignment="1">
      <alignment horizontal="center" vertical="center" wrapText="1"/>
    </xf>
    <xf numFmtId="0" fontId="7" fillId="0" borderId="41" xfId="18" applyFont="1" applyBorder="1" applyAlignment="1">
      <alignment horizontal="center" vertical="center" wrapText="1"/>
    </xf>
    <xf numFmtId="0" fontId="7" fillId="0" borderId="49" xfId="18" applyFont="1" applyBorder="1" applyAlignment="1">
      <alignment horizontal="center" vertical="center" wrapText="1"/>
    </xf>
    <xf numFmtId="0" fontId="7" fillId="0" borderId="50" xfId="18" applyFont="1" applyBorder="1" applyAlignment="1">
      <alignment horizontal="center" vertical="center" wrapText="1"/>
    </xf>
    <xf numFmtId="0" fontId="7" fillId="0" borderId="43" xfId="18" applyFont="1" applyBorder="1" applyAlignment="1">
      <alignment horizontal="center" vertical="center" wrapText="1"/>
    </xf>
    <xf numFmtId="14" fontId="9" fillId="9" borderId="16" xfId="18" applyNumberFormat="1" applyFont="1" applyFill="1" applyBorder="1" applyAlignment="1">
      <alignment horizontal="center" vertical="center" wrapText="1"/>
    </xf>
    <xf numFmtId="14" fontId="9" fillId="9" borderId="17" xfId="18" applyNumberFormat="1" applyFont="1" applyFill="1" applyBorder="1" applyAlignment="1">
      <alignment horizontal="center" vertical="center" wrapText="1"/>
    </xf>
    <xf numFmtId="0" fontId="9" fillId="9" borderId="21" xfId="0" applyFont="1" applyFill="1" applyBorder="1" applyAlignment="1">
      <alignment horizontal="center" vertical="center" wrapText="1"/>
    </xf>
    <xf numFmtId="0" fontId="9" fillId="9" borderId="23" xfId="0" applyFont="1" applyFill="1" applyBorder="1" applyAlignment="1">
      <alignment horizontal="center" vertical="center" wrapText="1"/>
    </xf>
    <xf numFmtId="0" fontId="7" fillId="0" borderId="41" xfId="18" applyFont="1" applyBorder="1" applyAlignment="1">
      <alignment horizontal="center" vertical="center"/>
    </xf>
    <xf numFmtId="0" fontId="7" fillId="0" borderId="43" xfId="18" applyFont="1" applyBorder="1" applyAlignment="1">
      <alignment horizontal="center" vertical="center"/>
    </xf>
    <xf numFmtId="0" fontId="12" fillId="0" borderId="8" xfId="18" applyFont="1" applyBorder="1" applyAlignment="1">
      <alignment horizontal="center" vertical="center"/>
    </xf>
    <xf numFmtId="0" fontId="12" fillId="0" borderId="11" xfId="18" applyFont="1" applyBorder="1" applyAlignment="1">
      <alignment horizontal="center" vertical="center"/>
    </xf>
    <xf numFmtId="0" fontId="12" fillId="0" borderId="40" xfId="18" applyFont="1" applyBorder="1" applyAlignment="1">
      <alignment horizontal="center" vertical="center"/>
    </xf>
    <xf numFmtId="0" fontId="12" fillId="0" borderId="13" xfId="18" applyFont="1" applyBorder="1" applyAlignment="1">
      <alignment horizontal="center" vertical="center"/>
    </xf>
    <xf numFmtId="0" fontId="7" fillId="0" borderId="46" xfId="18" applyFont="1" applyBorder="1" applyAlignment="1">
      <alignment horizontal="center" vertical="center"/>
    </xf>
    <xf numFmtId="0" fontId="7" fillId="0" borderId="48" xfId="18" applyFont="1" applyBorder="1" applyAlignment="1">
      <alignment horizontal="center" vertical="center"/>
    </xf>
    <xf numFmtId="14" fontId="9" fillId="9" borderId="21" xfId="10" applyNumberFormat="1" applyFont="1" applyFill="1" applyBorder="1" applyAlignment="1">
      <alignment horizontal="center" vertical="center" wrapText="1"/>
    </xf>
    <xf numFmtId="14" fontId="9" fillId="9" borderId="22" xfId="10" applyNumberFormat="1" applyFont="1" applyFill="1" applyBorder="1" applyAlignment="1">
      <alignment horizontal="center" vertical="center" wrapText="1"/>
    </xf>
    <xf numFmtId="14" fontId="9" fillId="9" borderId="25" xfId="10" applyNumberFormat="1" applyFont="1" applyFill="1" applyBorder="1" applyAlignment="1">
      <alignment horizontal="center" vertical="center" wrapText="1"/>
    </xf>
    <xf numFmtId="14" fontId="9" fillId="9" borderId="26" xfId="10" applyNumberFormat="1" applyFont="1" applyFill="1" applyBorder="1" applyAlignment="1">
      <alignment horizontal="center" vertical="center" wrapText="1"/>
    </xf>
    <xf numFmtId="14" fontId="9" fillId="9" borderId="27" xfId="10" applyNumberFormat="1" applyFont="1" applyFill="1" applyBorder="1" applyAlignment="1">
      <alignment horizontal="center" vertical="center" wrapText="1"/>
    </xf>
    <xf numFmtId="14" fontId="9" fillId="9" borderId="51" xfId="10" applyNumberFormat="1" applyFont="1" applyFill="1" applyBorder="1" applyAlignment="1">
      <alignment horizontal="center" vertical="center" wrapText="1"/>
    </xf>
    <xf numFmtId="14" fontId="9" fillId="9" borderId="5" xfId="10" applyNumberFormat="1" applyFont="1" applyFill="1" applyAlignment="1">
      <alignment horizontal="center" vertical="center" wrapText="1"/>
    </xf>
    <xf numFmtId="14" fontId="9" fillId="9" borderId="52" xfId="10" applyNumberFormat="1" applyFont="1" applyFill="1" applyBorder="1" applyAlignment="1">
      <alignment horizontal="center" vertical="center" wrapText="1"/>
    </xf>
    <xf numFmtId="14" fontId="9" fillId="9" borderId="16" xfId="10" applyNumberFormat="1" applyFont="1" applyFill="1" applyBorder="1" applyAlignment="1">
      <alignment horizontal="center" vertical="center" wrapText="1"/>
    </xf>
    <xf numFmtId="14" fontId="9" fillId="9" borderId="24" xfId="10" applyNumberFormat="1" applyFont="1" applyFill="1" applyBorder="1" applyAlignment="1">
      <alignment horizontal="center" vertical="center" wrapText="1"/>
    </xf>
    <xf numFmtId="0" fontId="9" fillId="9" borderId="21" xfId="10" applyFont="1" applyFill="1" applyBorder="1" applyAlignment="1">
      <alignment horizontal="center" vertical="center" wrapText="1"/>
    </xf>
    <xf numFmtId="0" fontId="9" fillId="9" borderId="22" xfId="10" applyFont="1" applyFill="1" applyBorder="1" applyAlignment="1">
      <alignment horizontal="center" vertical="center" wrapText="1"/>
    </xf>
    <xf numFmtId="0" fontId="9" fillId="9" borderId="25" xfId="10" applyFont="1" applyFill="1" applyBorder="1" applyAlignment="1">
      <alignment horizontal="center" vertical="center" wrapText="1"/>
    </xf>
    <xf numFmtId="0" fontId="9" fillId="9" borderId="26" xfId="10" applyFont="1" applyFill="1" applyBorder="1" applyAlignment="1">
      <alignment horizontal="center" vertical="center" wrapText="1"/>
    </xf>
    <xf numFmtId="0" fontId="9" fillId="9" borderId="27" xfId="10" applyFont="1" applyFill="1" applyBorder="1" applyAlignment="1">
      <alignment horizontal="center" vertical="center" wrapText="1"/>
    </xf>
    <xf numFmtId="0" fontId="9" fillId="9" borderId="51" xfId="10" applyFont="1" applyFill="1" applyBorder="1" applyAlignment="1">
      <alignment horizontal="center" vertical="center" wrapText="1"/>
    </xf>
    <xf numFmtId="0" fontId="9" fillId="9" borderId="5" xfId="10" applyFont="1" applyFill="1" applyAlignment="1">
      <alignment horizontal="center" vertical="center" wrapText="1"/>
    </xf>
    <xf numFmtId="0" fontId="9" fillId="9" borderId="52" xfId="10" applyFont="1" applyFill="1" applyBorder="1" applyAlignment="1">
      <alignment horizontal="center" vertical="center" wrapText="1"/>
    </xf>
    <xf numFmtId="14" fontId="9" fillId="9" borderId="7" xfId="10" applyNumberFormat="1" applyFont="1" applyFill="1" applyBorder="1" applyAlignment="1">
      <alignment horizontal="center" vertical="center" wrapText="1"/>
    </xf>
    <xf numFmtId="0" fontId="12" fillId="0" borderId="8" xfId="10" applyFont="1" applyBorder="1" applyAlignment="1">
      <alignment horizontal="center" vertical="center"/>
    </xf>
    <xf numFmtId="0" fontId="12" fillId="0" borderId="11" xfId="10" applyFont="1" applyBorder="1" applyAlignment="1">
      <alignment horizontal="center" vertical="center"/>
    </xf>
    <xf numFmtId="0" fontId="12" fillId="0" borderId="40" xfId="10" applyFont="1" applyBorder="1" applyAlignment="1">
      <alignment horizontal="center" vertical="center"/>
    </xf>
    <xf numFmtId="0" fontId="12" fillId="0" borderId="13" xfId="10" applyFont="1" applyBorder="1" applyAlignment="1">
      <alignment horizontal="center" vertical="center"/>
    </xf>
    <xf numFmtId="0" fontId="7" fillId="0" borderId="46" xfId="10" applyFont="1" applyBorder="1" applyAlignment="1">
      <alignment horizontal="center" vertical="center"/>
    </xf>
    <xf numFmtId="0" fontId="7" fillId="0" borderId="48" xfId="10" applyFont="1" applyBorder="1" applyAlignment="1">
      <alignment horizontal="center" vertical="center"/>
    </xf>
    <xf numFmtId="0" fontId="7" fillId="0" borderId="44" xfId="10" applyFont="1" applyBorder="1" applyAlignment="1">
      <alignment horizontal="center" vertical="center" wrapText="1"/>
    </xf>
    <xf numFmtId="0" fontId="7" fillId="0" borderId="45" xfId="10" applyFont="1" applyBorder="1" applyAlignment="1">
      <alignment horizontal="center" vertical="center" wrapText="1"/>
    </xf>
    <xf numFmtId="0" fontId="7" fillId="0" borderId="46" xfId="10" applyFont="1" applyBorder="1" applyAlignment="1">
      <alignment horizontal="center" vertical="center" wrapText="1"/>
    </xf>
    <xf numFmtId="0" fontId="7" fillId="0" borderId="47" xfId="10" applyFont="1" applyBorder="1" applyAlignment="1">
      <alignment horizontal="center" vertical="center" wrapText="1"/>
    </xf>
    <xf numFmtId="0" fontId="7" fillId="0" borderId="28" xfId="10" applyFont="1" applyBorder="1" applyAlignment="1">
      <alignment horizontal="center" vertical="center" wrapText="1"/>
    </xf>
    <xf numFmtId="0" fontId="7" fillId="0" borderId="48" xfId="10" applyFont="1" applyBorder="1" applyAlignment="1">
      <alignment horizontal="center" vertical="center" wrapText="1"/>
    </xf>
    <xf numFmtId="0" fontId="7" fillId="0" borderId="41" xfId="10" applyFont="1" applyBorder="1" applyAlignment="1">
      <alignment horizontal="center" vertical="center"/>
    </xf>
    <xf numFmtId="0" fontId="7" fillId="0" borderId="43" xfId="10" applyFont="1" applyBorder="1" applyAlignment="1">
      <alignment horizontal="center" vertical="center"/>
    </xf>
    <xf numFmtId="0" fontId="7" fillId="0" borderId="39" xfId="10" applyFont="1" applyBorder="1" applyAlignment="1">
      <alignment horizontal="center" vertical="center" wrapText="1"/>
    </xf>
    <xf numFmtId="0" fontId="7" fillId="0" borderId="26" xfId="10" applyFont="1" applyBorder="1" applyAlignment="1">
      <alignment horizontal="center" vertical="center" wrapText="1"/>
    </xf>
    <xf numFmtId="0" fontId="7" fillId="0" borderId="41" xfId="10" applyFont="1" applyBorder="1" applyAlignment="1">
      <alignment horizontal="center" vertical="center" wrapText="1"/>
    </xf>
    <xf numFmtId="0" fontId="7" fillId="0" borderId="49" xfId="10" applyFont="1" applyBorder="1" applyAlignment="1">
      <alignment horizontal="center" vertical="center" wrapText="1"/>
    </xf>
    <xf numFmtId="0" fontId="7" fillId="0" borderId="50" xfId="10" applyFont="1" applyBorder="1" applyAlignment="1">
      <alignment horizontal="center" vertical="center" wrapText="1"/>
    </xf>
    <xf numFmtId="0" fontId="7" fillId="0" borderId="43" xfId="10" applyFont="1" applyBorder="1" applyAlignment="1">
      <alignment horizontal="center" vertical="center" wrapText="1"/>
    </xf>
    <xf numFmtId="0" fontId="9" fillId="9" borderId="7" xfId="10" applyFont="1" applyFill="1" applyBorder="1" applyAlignment="1">
      <alignment horizontal="center" vertical="center" wrapText="1"/>
    </xf>
    <xf numFmtId="0" fontId="9" fillId="9" borderId="23" xfId="10" applyFont="1" applyFill="1" applyBorder="1" applyAlignment="1">
      <alignment horizontal="center" vertical="center" wrapText="1"/>
    </xf>
    <xf numFmtId="0" fontId="56" fillId="0" borderId="9" xfId="16" applyFont="1" applyBorder="1" applyAlignment="1">
      <alignment horizontal="center" vertical="center" wrapText="1"/>
    </xf>
    <xf numFmtId="0" fontId="56" fillId="0" borderId="7" xfId="16" applyFont="1" applyBorder="1" applyAlignment="1">
      <alignment horizontal="center" vertical="center" wrapText="1"/>
    </xf>
    <xf numFmtId="0" fontId="56" fillId="0" borderId="14" xfId="16" applyFont="1" applyBorder="1" applyAlignment="1">
      <alignment horizontal="center" vertical="center" wrapText="1"/>
    </xf>
    <xf numFmtId="0" fontId="48" fillId="0" borderId="8" xfId="16" applyFont="1" applyBorder="1" applyAlignment="1">
      <alignment horizontal="center"/>
    </xf>
    <xf numFmtId="0" fontId="48" fillId="0" borderId="11" xfId="16" applyFont="1" applyBorder="1" applyAlignment="1">
      <alignment horizontal="center"/>
    </xf>
    <xf numFmtId="0" fontId="48" fillId="0" borderId="13" xfId="16" applyFont="1" applyBorder="1" applyAlignment="1">
      <alignment horizontal="center"/>
    </xf>
    <xf numFmtId="0" fontId="55" fillId="0" borderId="63" xfId="16" applyFont="1" applyBorder="1" applyAlignment="1">
      <alignment horizontal="center" vertical="center"/>
    </xf>
    <xf numFmtId="0" fontId="51" fillId="0" borderId="5" xfId="16" applyFont="1" applyAlignment="1">
      <alignment horizontal="center" wrapText="1"/>
    </xf>
    <xf numFmtId="0" fontId="10" fillId="2" borderId="7" xfId="0" applyFont="1" applyFill="1" applyBorder="1" applyAlignment="1">
      <alignment horizontal="justify" vertical="center" wrapText="1"/>
    </xf>
    <xf numFmtId="0" fontId="10" fillId="2" borderId="14" xfId="0" applyFont="1" applyFill="1" applyBorder="1" applyAlignment="1">
      <alignment horizontal="justify" vertical="center" wrapText="1"/>
    </xf>
    <xf numFmtId="0" fontId="10" fillId="0" borderId="14" xfId="0" applyFont="1" applyBorder="1" applyAlignment="1">
      <alignment horizontal="center" vertical="center" wrapText="1"/>
    </xf>
    <xf numFmtId="0" fontId="6" fillId="0" borderId="15" xfId="0" applyFont="1" applyBorder="1"/>
    <xf numFmtId="0" fontId="10" fillId="0" borderId="7" xfId="0" applyFont="1" applyBorder="1" applyAlignment="1">
      <alignment horizontal="center" vertical="center" wrapText="1"/>
    </xf>
    <xf numFmtId="0" fontId="6" fillId="0" borderId="12" xfId="0" applyFont="1" applyBorder="1"/>
    <xf numFmtId="0" fontId="10" fillId="2" borderId="7" xfId="0" applyFont="1" applyFill="1" applyBorder="1" applyAlignment="1">
      <alignment horizontal="center" vertical="center" wrapText="1"/>
    </xf>
    <xf numFmtId="0" fontId="0" fillId="0" borderId="29" xfId="0" applyBorder="1" applyAlignment="1">
      <alignment horizontal="center" vertical="center"/>
    </xf>
    <xf numFmtId="0" fontId="6" fillId="0" borderId="30" xfId="0" applyFont="1" applyBorder="1"/>
    <xf numFmtId="0" fontId="6" fillId="0" borderId="31" xfId="0" applyFont="1" applyBorder="1"/>
    <xf numFmtId="0" fontId="9" fillId="3" borderId="19" xfId="0" applyFont="1" applyFill="1" applyBorder="1" applyAlignment="1">
      <alignment horizontal="center" vertical="center" wrapText="1"/>
    </xf>
    <xf numFmtId="0" fontId="6" fillId="0" borderId="20" xfId="0" applyFont="1" applyBorder="1"/>
    <xf numFmtId="0" fontId="10" fillId="2" borderId="9" xfId="0" applyFont="1" applyFill="1" applyBorder="1" applyAlignment="1">
      <alignment horizontal="center" vertical="center" wrapText="1"/>
    </xf>
    <xf numFmtId="0" fontId="6" fillId="0" borderId="10" xfId="0" applyFont="1" applyBorder="1"/>
    <xf numFmtId="0" fontId="9" fillId="3" borderId="38" xfId="0" applyFont="1" applyFill="1" applyBorder="1" applyAlignment="1">
      <alignment horizontal="center" vertical="center" wrapText="1"/>
    </xf>
    <xf numFmtId="0" fontId="14" fillId="0" borderId="11" xfId="0" applyFont="1" applyBorder="1" applyAlignment="1">
      <alignment horizontal="center" vertical="center"/>
    </xf>
    <xf numFmtId="0" fontId="14" fillId="0" borderId="13" xfId="0" applyFont="1" applyBorder="1" applyAlignment="1">
      <alignment horizontal="center" vertical="center"/>
    </xf>
    <xf numFmtId="0" fontId="14" fillId="0" borderId="12" xfId="0" applyFont="1" applyBorder="1" applyAlignment="1">
      <alignment horizontal="center" vertical="center"/>
    </xf>
    <xf numFmtId="0" fontId="14" fillId="0" borderId="15" xfId="0" applyFont="1" applyBorder="1" applyAlignment="1">
      <alignment horizontal="center" vertical="center"/>
    </xf>
    <xf numFmtId="0" fontId="10" fillId="2" borderId="9" xfId="0" applyFont="1" applyFill="1" applyBorder="1" applyAlignment="1">
      <alignment horizontal="justify" vertical="center" wrapText="1"/>
    </xf>
    <xf numFmtId="14" fontId="9" fillId="9" borderId="21" xfId="5" applyNumberFormat="1" applyFont="1" applyFill="1" applyBorder="1" applyAlignment="1">
      <alignment horizontal="center" vertical="center" wrapText="1"/>
    </xf>
    <xf numFmtId="14" fontId="9" fillId="9" borderId="22" xfId="5" applyNumberFormat="1" applyFont="1" applyFill="1" applyBorder="1" applyAlignment="1">
      <alignment horizontal="center" vertical="center" wrapText="1"/>
    </xf>
    <xf numFmtId="14" fontId="9" fillId="9" borderId="25" xfId="5" applyNumberFormat="1" applyFont="1" applyFill="1" applyBorder="1" applyAlignment="1">
      <alignment horizontal="center" vertical="center" wrapText="1"/>
    </xf>
    <xf numFmtId="14" fontId="9" fillId="9" borderId="26" xfId="5" applyNumberFormat="1" applyFont="1" applyFill="1" applyBorder="1" applyAlignment="1">
      <alignment horizontal="center" vertical="center" wrapText="1"/>
    </xf>
    <xf numFmtId="14" fontId="9" fillId="9" borderId="27" xfId="5" applyNumberFormat="1" applyFont="1" applyFill="1" applyBorder="1" applyAlignment="1">
      <alignment horizontal="center" vertical="center" wrapText="1"/>
    </xf>
    <xf numFmtId="14" fontId="9" fillId="9" borderId="51" xfId="5" applyNumberFormat="1" applyFont="1" applyFill="1" applyBorder="1" applyAlignment="1">
      <alignment horizontal="center" vertical="center" wrapText="1"/>
    </xf>
    <xf numFmtId="14" fontId="9" fillId="9" borderId="5" xfId="5" applyNumberFormat="1" applyFont="1" applyFill="1" applyAlignment="1">
      <alignment horizontal="center" vertical="center" wrapText="1"/>
    </xf>
    <xf numFmtId="14" fontId="9" fillId="9" borderId="52" xfId="5" applyNumberFormat="1" applyFont="1" applyFill="1" applyBorder="1" applyAlignment="1">
      <alignment horizontal="center" vertical="center" wrapText="1"/>
    </xf>
    <xf numFmtId="14" fontId="9" fillId="9" borderId="16" xfId="5" applyNumberFormat="1" applyFont="1" applyFill="1" applyBorder="1" applyAlignment="1">
      <alignment horizontal="center" vertical="center" wrapText="1"/>
    </xf>
    <xf numFmtId="14" fontId="9" fillId="9" borderId="24" xfId="5" applyNumberFormat="1" applyFont="1" applyFill="1" applyBorder="1" applyAlignment="1">
      <alignment horizontal="center" vertical="center" wrapText="1"/>
    </xf>
    <xf numFmtId="0" fontId="9" fillId="9" borderId="21" xfId="5" applyFont="1" applyFill="1" applyBorder="1" applyAlignment="1">
      <alignment horizontal="center" vertical="center" wrapText="1"/>
    </xf>
    <xf numFmtId="0" fontId="9" fillId="9" borderId="22" xfId="5" applyFont="1" applyFill="1" applyBorder="1" applyAlignment="1">
      <alignment horizontal="center" vertical="center" wrapText="1"/>
    </xf>
    <xf numFmtId="0" fontId="9" fillId="9" borderId="25" xfId="5" applyFont="1" applyFill="1" applyBorder="1" applyAlignment="1">
      <alignment horizontal="center" vertical="center" wrapText="1"/>
    </xf>
    <xf numFmtId="0" fontId="9" fillId="9" borderId="26" xfId="5" applyFont="1" applyFill="1" applyBorder="1" applyAlignment="1">
      <alignment horizontal="center" vertical="center" wrapText="1"/>
    </xf>
    <xf numFmtId="0" fontId="9" fillId="9" borderId="27" xfId="5" applyFont="1" applyFill="1" applyBorder="1" applyAlignment="1">
      <alignment horizontal="center" vertical="center" wrapText="1"/>
    </xf>
    <xf numFmtId="0" fontId="9" fillId="9" borderId="51" xfId="5" applyFont="1" applyFill="1" applyBorder="1" applyAlignment="1">
      <alignment horizontal="center" vertical="center" wrapText="1"/>
    </xf>
    <xf numFmtId="0" fontId="9" fillId="9" borderId="5" xfId="5" applyFont="1" applyFill="1" applyAlignment="1">
      <alignment horizontal="center" vertical="center" wrapText="1"/>
    </xf>
    <xf numFmtId="0" fontId="9" fillId="9" borderId="52" xfId="5" applyFont="1" applyFill="1" applyBorder="1" applyAlignment="1">
      <alignment horizontal="center" vertical="center" wrapText="1"/>
    </xf>
    <xf numFmtId="14" fontId="9" fillId="9" borderId="7" xfId="5" applyNumberFormat="1" applyFont="1" applyFill="1" applyBorder="1" applyAlignment="1">
      <alignment horizontal="center" vertical="center" wrapText="1"/>
    </xf>
    <xf numFmtId="0" fontId="12" fillId="0" borderId="8" xfId="5" applyFont="1" applyBorder="1" applyAlignment="1">
      <alignment horizontal="center" vertical="center"/>
    </xf>
    <xf numFmtId="0" fontId="12" fillId="0" borderId="11" xfId="5" applyFont="1" applyBorder="1" applyAlignment="1">
      <alignment horizontal="center" vertical="center"/>
    </xf>
    <xf numFmtId="0" fontId="12" fillId="0" borderId="40" xfId="5" applyFont="1" applyBorder="1" applyAlignment="1">
      <alignment horizontal="center" vertical="center"/>
    </xf>
    <xf numFmtId="0" fontId="12" fillId="0" borderId="13" xfId="5" applyFont="1" applyBorder="1" applyAlignment="1">
      <alignment horizontal="center" vertical="center"/>
    </xf>
    <xf numFmtId="0" fontId="7" fillId="0" borderId="46" xfId="5" applyFont="1" applyBorder="1" applyAlignment="1">
      <alignment horizontal="center" vertical="center"/>
    </xf>
    <xf numFmtId="0" fontId="7" fillId="0" borderId="48" xfId="5" applyFont="1" applyBorder="1" applyAlignment="1">
      <alignment horizontal="center" vertical="center"/>
    </xf>
    <xf numFmtId="0" fontId="7" fillId="0" borderId="44" xfId="5" applyFont="1" applyBorder="1" applyAlignment="1">
      <alignment horizontal="center" vertical="center" wrapText="1"/>
    </xf>
    <xf numFmtId="0" fontId="7" fillId="0" borderId="45" xfId="5" applyFont="1" applyBorder="1" applyAlignment="1">
      <alignment horizontal="center" vertical="center" wrapText="1"/>
    </xf>
    <xf numFmtId="0" fontId="7" fillId="0" borderId="46" xfId="5" applyFont="1" applyBorder="1" applyAlignment="1">
      <alignment horizontal="center" vertical="center" wrapText="1"/>
    </xf>
    <xf numFmtId="0" fontId="7" fillId="0" borderId="47" xfId="5" applyFont="1" applyBorder="1" applyAlignment="1">
      <alignment horizontal="center" vertical="center" wrapText="1"/>
    </xf>
    <xf numFmtId="0" fontId="7" fillId="0" borderId="28" xfId="5" applyFont="1" applyBorder="1" applyAlignment="1">
      <alignment horizontal="center" vertical="center" wrapText="1"/>
    </xf>
    <xf numFmtId="0" fontId="7" fillId="0" borderId="48" xfId="5" applyFont="1" applyBorder="1" applyAlignment="1">
      <alignment horizontal="center" vertical="center" wrapText="1"/>
    </xf>
    <xf numFmtId="0" fontId="7" fillId="0" borderId="41" xfId="5" applyFont="1" applyBorder="1" applyAlignment="1">
      <alignment horizontal="center" vertical="center"/>
    </xf>
    <xf numFmtId="0" fontId="7" fillId="0" borderId="43" xfId="5" applyFont="1" applyBorder="1" applyAlignment="1">
      <alignment horizontal="center" vertical="center"/>
    </xf>
    <xf numFmtId="0" fontId="7" fillId="0" borderId="39" xfId="5" applyFont="1" applyBorder="1" applyAlignment="1">
      <alignment horizontal="center" vertical="center" wrapText="1"/>
    </xf>
    <xf numFmtId="0" fontId="7" fillId="0" borderId="26" xfId="5" applyFont="1" applyBorder="1" applyAlignment="1">
      <alignment horizontal="center" vertical="center" wrapText="1"/>
    </xf>
    <xf numFmtId="0" fontId="7" fillId="0" borderId="41" xfId="5" applyFont="1" applyBorder="1" applyAlignment="1">
      <alignment horizontal="center" vertical="center" wrapText="1"/>
    </xf>
    <xf numFmtId="0" fontId="7" fillId="0" borderId="49" xfId="5" applyFont="1" applyBorder="1" applyAlignment="1">
      <alignment horizontal="center" vertical="center" wrapText="1"/>
    </xf>
    <xf numFmtId="0" fontId="7" fillId="0" borderId="50" xfId="5" applyFont="1" applyBorder="1" applyAlignment="1">
      <alignment horizontal="center" vertical="center" wrapText="1"/>
    </xf>
    <xf numFmtId="0" fontId="7" fillId="0" borderId="43" xfId="5" applyFont="1" applyBorder="1" applyAlignment="1">
      <alignment horizontal="center" vertical="center" wrapText="1"/>
    </xf>
    <xf numFmtId="0" fontId="9" fillId="9" borderId="7" xfId="5" applyFont="1" applyFill="1" applyBorder="1" applyAlignment="1">
      <alignment horizontal="center" vertical="center" wrapText="1"/>
    </xf>
    <xf numFmtId="0" fontId="9" fillId="9" borderId="23" xfId="5" applyFont="1" applyFill="1" applyBorder="1" applyAlignment="1">
      <alignment horizontal="center" vertical="center" wrapText="1"/>
    </xf>
    <xf numFmtId="14" fontId="9" fillId="9" borderId="21" xfId="14" applyNumberFormat="1" applyFont="1" applyFill="1" applyBorder="1" applyAlignment="1">
      <alignment horizontal="center" vertical="center" wrapText="1"/>
    </xf>
    <xf numFmtId="14" fontId="9" fillId="9" borderId="22" xfId="14" applyNumberFormat="1" applyFont="1" applyFill="1" applyBorder="1" applyAlignment="1">
      <alignment horizontal="center" vertical="center" wrapText="1"/>
    </xf>
    <xf numFmtId="14" fontId="9" fillId="9" borderId="25" xfId="14" applyNumberFormat="1" applyFont="1" applyFill="1" applyBorder="1" applyAlignment="1">
      <alignment horizontal="center" vertical="center" wrapText="1"/>
    </xf>
    <xf numFmtId="14" fontId="9" fillId="9" borderId="26" xfId="14" applyNumberFormat="1" applyFont="1" applyFill="1" applyBorder="1" applyAlignment="1">
      <alignment horizontal="center" vertical="center" wrapText="1"/>
    </xf>
    <xf numFmtId="14" fontId="9" fillId="9" borderId="27" xfId="14" applyNumberFormat="1" applyFont="1" applyFill="1" applyBorder="1" applyAlignment="1">
      <alignment horizontal="center" vertical="center" wrapText="1"/>
    </xf>
    <xf numFmtId="14" fontId="9" fillId="9" borderId="51" xfId="14" applyNumberFormat="1" applyFont="1" applyFill="1" applyBorder="1" applyAlignment="1">
      <alignment horizontal="center" vertical="center" wrapText="1"/>
    </xf>
    <xf numFmtId="14" fontId="9" fillId="9" borderId="5" xfId="14" applyNumberFormat="1" applyFont="1" applyFill="1" applyAlignment="1">
      <alignment horizontal="center" vertical="center" wrapText="1"/>
    </xf>
    <xf numFmtId="14" fontId="9" fillId="9" borderId="52" xfId="14" applyNumberFormat="1" applyFont="1" applyFill="1" applyBorder="1" applyAlignment="1">
      <alignment horizontal="center" vertical="center" wrapText="1"/>
    </xf>
    <xf numFmtId="14" fontId="9" fillId="9" borderId="16" xfId="14" applyNumberFormat="1" applyFont="1" applyFill="1" applyBorder="1" applyAlignment="1">
      <alignment horizontal="center" vertical="center" wrapText="1"/>
    </xf>
    <xf numFmtId="14" fontId="9" fillId="9" borderId="24" xfId="14" applyNumberFormat="1" applyFont="1" applyFill="1" applyBorder="1" applyAlignment="1">
      <alignment horizontal="center" vertical="center" wrapText="1"/>
    </xf>
    <xf numFmtId="0" fontId="9" fillId="9" borderId="21" xfId="14" applyFont="1" applyFill="1" applyBorder="1" applyAlignment="1">
      <alignment horizontal="center" vertical="center" wrapText="1"/>
    </xf>
    <xf numFmtId="0" fontId="9" fillId="9" borderId="22" xfId="14" applyFont="1" applyFill="1" applyBorder="1" applyAlignment="1">
      <alignment horizontal="center" vertical="center" wrapText="1"/>
    </xf>
    <xf numFmtId="0" fontId="9" fillId="9" borderId="25" xfId="14" applyFont="1" applyFill="1" applyBorder="1" applyAlignment="1">
      <alignment horizontal="center" vertical="center" wrapText="1"/>
    </xf>
    <xf numFmtId="0" fontId="9" fillId="9" borderId="26" xfId="14" applyFont="1" applyFill="1" applyBorder="1" applyAlignment="1">
      <alignment horizontal="center" vertical="center" wrapText="1"/>
    </xf>
    <xf numFmtId="0" fontId="9" fillId="9" borderId="27" xfId="14" applyFont="1" applyFill="1" applyBorder="1" applyAlignment="1">
      <alignment horizontal="center" vertical="center" wrapText="1"/>
    </xf>
    <xf numFmtId="0" fontId="9" fillId="9" borderId="51" xfId="14" applyFont="1" applyFill="1" applyBorder="1" applyAlignment="1">
      <alignment horizontal="center" vertical="center" wrapText="1"/>
    </xf>
    <xf numFmtId="0" fontId="9" fillId="9" borderId="5" xfId="14" applyFont="1" applyFill="1" applyAlignment="1">
      <alignment horizontal="center" vertical="center" wrapText="1"/>
    </xf>
    <xf numFmtId="0" fontId="9" fillId="9" borderId="52" xfId="14" applyFont="1" applyFill="1" applyBorder="1" applyAlignment="1">
      <alignment horizontal="center" vertical="center" wrapText="1"/>
    </xf>
    <xf numFmtId="14" fontId="9" fillId="9" borderId="7" xfId="14" applyNumberFormat="1" applyFont="1" applyFill="1" applyBorder="1" applyAlignment="1">
      <alignment horizontal="center" vertical="center" wrapText="1"/>
    </xf>
    <xf numFmtId="0" fontId="12" fillId="0" borderId="8" xfId="14" applyFont="1" applyBorder="1" applyAlignment="1">
      <alignment horizontal="center" vertical="center"/>
    </xf>
    <xf numFmtId="0" fontId="12" fillId="0" borderId="11" xfId="14" applyFont="1" applyBorder="1" applyAlignment="1">
      <alignment horizontal="center" vertical="center"/>
    </xf>
    <xf numFmtId="0" fontId="12" fillId="0" borderId="40" xfId="14" applyFont="1" applyBorder="1" applyAlignment="1">
      <alignment horizontal="center" vertical="center"/>
    </xf>
    <xf numFmtId="0" fontId="12" fillId="0" borderId="13" xfId="14" applyFont="1" applyBorder="1" applyAlignment="1">
      <alignment horizontal="center" vertical="center"/>
    </xf>
    <xf numFmtId="0" fontId="7" fillId="0" borderId="46" xfId="14" applyFont="1" applyBorder="1" applyAlignment="1">
      <alignment horizontal="center" vertical="center"/>
    </xf>
    <xf numFmtId="0" fontId="7" fillId="0" borderId="48" xfId="14" applyFont="1" applyBorder="1" applyAlignment="1">
      <alignment horizontal="center" vertical="center"/>
    </xf>
    <xf numFmtId="0" fontId="7" fillId="0" borderId="44" xfId="14" applyFont="1" applyBorder="1" applyAlignment="1">
      <alignment horizontal="center" vertical="center" wrapText="1"/>
    </xf>
    <xf numFmtId="0" fontId="7" fillId="0" borderId="45" xfId="14" applyFont="1" applyBorder="1" applyAlignment="1">
      <alignment horizontal="center" vertical="center" wrapText="1"/>
    </xf>
    <xf numFmtId="0" fontId="7" fillId="0" borderId="46" xfId="14" applyFont="1" applyBorder="1" applyAlignment="1">
      <alignment horizontal="center" vertical="center" wrapText="1"/>
    </xf>
    <xf numFmtId="0" fontId="7" fillId="0" borderId="47" xfId="14" applyFont="1" applyBorder="1" applyAlignment="1">
      <alignment horizontal="center" vertical="center" wrapText="1"/>
    </xf>
    <xf numFmtId="0" fontId="7" fillId="0" borderId="28" xfId="14" applyFont="1" applyBorder="1" applyAlignment="1">
      <alignment horizontal="center" vertical="center" wrapText="1"/>
    </xf>
    <xf numFmtId="0" fontId="7" fillId="0" borderId="48" xfId="14" applyFont="1" applyBorder="1" applyAlignment="1">
      <alignment horizontal="center" vertical="center" wrapText="1"/>
    </xf>
    <xf numFmtId="0" fontId="7" fillId="0" borderId="41" xfId="14" applyFont="1" applyBorder="1" applyAlignment="1">
      <alignment horizontal="center" vertical="center"/>
    </xf>
    <xf numFmtId="0" fontId="7" fillId="0" borderId="43" xfId="14" applyFont="1" applyBorder="1" applyAlignment="1">
      <alignment horizontal="center" vertical="center"/>
    </xf>
    <xf numFmtId="0" fontId="7" fillId="0" borderId="39" xfId="14" applyFont="1" applyBorder="1" applyAlignment="1">
      <alignment horizontal="center" vertical="center" wrapText="1"/>
    </xf>
    <xf numFmtId="0" fontId="7" fillId="0" borderId="26" xfId="14" applyFont="1" applyBorder="1" applyAlignment="1">
      <alignment horizontal="center" vertical="center" wrapText="1"/>
    </xf>
    <xf numFmtId="0" fontId="7" fillId="0" borderId="41" xfId="14" applyFont="1" applyBorder="1" applyAlignment="1">
      <alignment horizontal="center" vertical="center" wrapText="1"/>
    </xf>
    <xf numFmtId="0" fontId="7" fillId="0" borderId="49" xfId="14" applyFont="1" applyBorder="1" applyAlignment="1">
      <alignment horizontal="center" vertical="center" wrapText="1"/>
    </xf>
    <xf numFmtId="0" fontId="7" fillId="0" borderId="50" xfId="14" applyFont="1" applyBorder="1" applyAlignment="1">
      <alignment horizontal="center" vertical="center" wrapText="1"/>
    </xf>
    <xf numFmtId="0" fontId="7" fillId="0" borderId="43" xfId="14" applyFont="1" applyBorder="1" applyAlignment="1">
      <alignment horizontal="center" vertical="center" wrapText="1"/>
    </xf>
    <xf numFmtId="0" fontId="9" fillId="9" borderId="7" xfId="14" applyFont="1" applyFill="1" applyBorder="1" applyAlignment="1">
      <alignment horizontal="center" vertical="center" wrapText="1"/>
    </xf>
    <xf numFmtId="0" fontId="9" fillId="9" borderId="23" xfId="14" applyFont="1" applyFill="1" applyBorder="1" applyAlignment="1">
      <alignment horizontal="center" vertical="center" wrapText="1"/>
    </xf>
    <xf numFmtId="0" fontId="0" fillId="0" borderId="0" xfId="0" applyAlignment="1" applyProtection="1">
      <alignment horizontal="left" vertical="center"/>
      <protection locked="0"/>
    </xf>
    <xf numFmtId="0" fontId="0" fillId="0" borderId="16" xfId="0" applyBorder="1" applyAlignment="1" applyProtection="1">
      <alignment horizontal="left" vertical="center" wrapText="1"/>
      <protection hidden="1"/>
    </xf>
    <xf numFmtId="0" fontId="0" fillId="0" borderId="24" xfId="0" applyBorder="1" applyAlignment="1" applyProtection="1">
      <alignment horizontal="left" vertical="center" wrapText="1"/>
      <protection hidden="1"/>
    </xf>
    <xf numFmtId="0" fontId="0" fillId="0" borderId="17" xfId="0" applyBorder="1" applyAlignment="1" applyProtection="1">
      <alignment horizontal="left" vertical="center" wrapText="1"/>
      <protection hidden="1"/>
    </xf>
    <xf numFmtId="0" fontId="7" fillId="0" borderId="1" xfId="0" applyFont="1" applyBorder="1" applyAlignment="1">
      <alignment horizontal="center" vertical="center" wrapText="1"/>
    </xf>
    <xf numFmtId="0" fontId="6" fillId="0" borderId="3" xfId="0" applyFont="1" applyBorder="1"/>
    <xf numFmtId="0" fontId="6" fillId="0" borderId="4" xfId="0" applyFont="1" applyBorder="1"/>
    <xf numFmtId="0" fontId="0" fillId="0" borderId="21" xfId="0" applyBorder="1" applyAlignment="1" applyProtection="1">
      <alignment horizontal="center"/>
      <protection locked="0"/>
    </xf>
    <xf numFmtId="0" fontId="0" fillId="0" borderId="22" xfId="0" applyBorder="1" applyAlignment="1" applyProtection="1">
      <alignment horizontal="center"/>
      <protection locked="0"/>
    </xf>
    <xf numFmtId="0" fontId="0" fillId="0" borderId="23" xfId="0" applyBorder="1" applyAlignment="1" applyProtection="1">
      <alignment horizontal="center"/>
      <protection locked="0"/>
    </xf>
    <xf numFmtId="0" fontId="16" fillId="5" borderId="16" xfId="0" applyFont="1" applyFill="1" applyBorder="1" applyAlignment="1">
      <alignment horizontal="left" vertical="center"/>
    </xf>
    <xf numFmtId="0" fontId="16" fillId="5" borderId="24" xfId="0" applyFont="1" applyFill="1" applyBorder="1" applyAlignment="1">
      <alignment horizontal="left" vertical="center"/>
    </xf>
    <xf numFmtId="0" fontId="16" fillId="5" borderId="17" xfId="0" applyFont="1" applyFill="1" applyBorder="1" applyAlignment="1">
      <alignment horizontal="left" vertical="center"/>
    </xf>
    <xf numFmtId="0" fontId="12" fillId="0" borderId="16" xfId="18" applyFont="1" applyBorder="1" applyAlignment="1">
      <alignment horizontal="left" vertical="center" wrapText="1"/>
    </xf>
    <xf numFmtId="0" fontId="12" fillId="0" borderId="7" xfId="18" applyFont="1" applyBorder="1" applyAlignment="1">
      <alignment vertical="center" wrapText="1"/>
    </xf>
    <xf numFmtId="14" fontId="12" fillId="0" borderId="7" xfId="18" applyNumberFormat="1" applyFont="1" applyBorder="1" applyAlignment="1">
      <alignment horizontal="right" vertical="center" wrapText="1"/>
    </xf>
    <xf numFmtId="9" fontId="12" fillId="0" borderId="7" xfId="0" applyNumberFormat="1" applyFont="1" applyBorder="1" applyAlignment="1">
      <alignment horizontal="center" vertical="center" wrapText="1"/>
    </xf>
    <xf numFmtId="0" fontId="12" fillId="0" borderId="7" xfId="0" applyFont="1" applyBorder="1" applyAlignment="1">
      <alignment horizontal="left" vertical="center" wrapText="1"/>
    </xf>
    <xf numFmtId="14" fontId="12" fillId="0" borderId="7" xfId="18" applyNumberFormat="1" applyFont="1" applyBorder="1" applyAlignment="1">
      <alignment vertical="center" wrapText="1"/>
    </xf>
    <xf numFmtId="0" fontId="12" fillId="0" borderId="17" xfId="18" applyFont="1" applyBorder="1" applyAlignment="1">
      <alignment horizontal="center" vertical="center" wrapText="1"/>
    </xf>
    <xf numFmtId="0" fontId="12" fillId="0" borderId="7" xfId="19" applyFont="1" applyBorder="1" applyAlignment="1">
      <alignment horizontal="center" vertical="center" wrapText="1"/>
    </xf>
    <xf numFmtId="6" fontId="12" fillId="0" borderId="7" xfId="18" applyNumberFormat="1" applyFont="1" applyBorder="1" applyAlignment="1">
      <alignment wrapText="1"/>
    </xf>
    <xf numFmtId="0" fontId="12" fillId="0" borderId="7" xfId="18" applyFont="1" applyBorder="1" applyAlignment="1">
      <alignment wrapText="1"/>
    </xf>
    <xf numFmtId="0" fontId="10" fillId="0" borderId="7" xfId="18" applyFont="1" applyBorder="1" applyAlignment="1">
      <alignment horizontal="left" vertical="center" wrapText="1"/>
    </xf>
    <xf numFmtId="42" fontId="12" fillId="0" borderId="7" xfId="18" applyNumberFormat="1" applyFont="1" applyBorder="1" applyAlignment="1">
      <alignment wrapText="1"/>
    </xf>
    <xf numFmtId="0" fontId="12" fillId="0" borderId="7" xfId="18" applyFont="1" applyBorder="1" applyAlignment="1">
      <alignment vertical="center"/>
    </xf>
    <xf numFmtId="0" fontId="12" fillId="0" borderId="7" xfId="18" applyFont="1" applyBorder="1" applyAlignment="1">
      <alignment horizontal="justify" vertical="center" wrapText="1"/>
    </xf>
    <xf numFmtId="49" fontId="12" fillId="0" borderId="7" xfId="18" applyNumberFormat="1" applyFont="1" applyBorder="1" applyAlignment="1">
      <alignment horizontal="center" vertical="center" wrapText="1"/>
    </xf>
    <xf numFmtId="42" fontId="12" fillId="0" borderId="7" xfId="20" applyNumberFormat="1" applyFont="1" applyFill="1" applyBorder="1" applyAlignment="1" applyProtection="1">
      <alignment vertical="center"/>
      <protection locked="0"/>
    </xf>
    <xf numFmtId="14" fontId="12" fillId="0" borderId="7" xfId="18" applyNumberFormat="1" applyFont="1" applyBorder="1" applyAlignment="1">
      <alignment vertical="center"/>
    </xf>
    <xf numFmtId="0" fontId="12" fillId="0" borderId="17" xfId="18" applyFont="1" applyBorder="1" applyAlignment="1">
      <alignment horizontal="left" vertical="center" wrapText="1"/>
    </xf>
    <xf numFmtId="14" fontId="12" fillId="0" borderId="7" xfId="18" applyNumberFormat="1" applyFont="1" applyBorder="1" applyAlignment="1">
      <alignment wrapText="1"/>
    </xf>
    <xf numFmtId="42" fontId="12" fillId="0" borderId="7" xfId="20" applyNumberFormat="1" applyFont="1" applyFill="1" applyBorder="1" applyAlignment="1">
      <alignment vertical="center" wrapText="1"/>
    </xf>
    <xf numFmtId="0" fontId="12" fillId="0" borderId="21" xfId="18" applyFont="1" applyBorder="1" applyAlignment="1">
      <alignment horizontal="left" vertical="center" wrapText="1"/>
    </xf>
    <xf numFmtId="42" fontId="12" fillId="0" borderId="7" xfId="18" applyNumberFormat="1" applyFont="1" applyBorder="1" applyAlignment="1">
      <alignment horizontal="right" vertical="center" wrapText="1"/>
    </xf>
    <xf numFmtId="0" fontId="12" fillId="0" borderId="25" xfId="18" applyFont="1" applyBorder="1" applyAlignment="1">
      <alignment horizontal="left" vertical="center" wrapText="1"/>
    </xf>
    <xf numFmtId="0" fontId="12" fillId="0" borderId="7" xfId="18" applyFont="1" applyBorder="1" applyAlignment="1">
      <alignment horizontal="center" vertical="center"/>
    </xf>
    <xf numFmtId="0" fontId="12" fillId="0" borderId="7" xfId="19" applyFont="1" applyBorder="1" applyAlignment="1">
      <alignment horizontal="left" vertical="center" wrapText="1"/>
    </xf>
    <xf numFmtId="0" fontId="12" fillId="0" borderId="16" xfId="19" applyFont="1" applyBorder="1" applyAlignment="1">
      <alignment horizontal="left" vertical="center" wrapText="1"/>
    </xf>
    <xf numFmtId="14" fontId="12" fillId="0" borderId="7" xfId="19" applyNumberFormat="1" applyFont="1" applyBorder="1" applyAlignment="1">
      <alignment horizontal="center" vertical="center" wrapText="1"/>
    </xf>
    <xf numFmtId="49" fontId="12" fillId="0" borderId="7" xfId="19" applyNumberFormat="1" applyFont="1" applyBorder="1" applyAlignment="1" applyProtection="1">
      <alignment horizontal="center" vertical="center" wrapText="1"/>
      <protection locked="0"/>
    </xf>
    <xf numFmtId="42" fontId="12" fillId="0" borderId="7" xfId="18" applyNumberFormat="1" applyFont="1" applyBorder="1" applyAlignment="1">
      <alignment vertical="center" wrapText="1"/>
    </xf>
    <xf numFmtId="0" fontId="12" fillId="0" borderId="7" xfId="12" applyNumberFormat="1" applyFont="1" applyFill="1" applyBorder="1" applyAlignment="1">
      <alignment horizontal="center" vertical="center" wrapText="1"/>
    </xf>
    <xf numFmtId="14" fontId="12" fillId="0" borderId="7" xfId="18" applyNumberFormat="1" applyFont="1" applyBorder="1" applyAlignment="1">
      <alignment horizontal="center" vertical="center" wrapText="1"/>
    </xf>
    <xf numFmtId="42" fontId="12" fillId="0" borderId="7" xfId="18" applyNumberFormat="1" applyFont="1" applyBorder="1"/>
    <xf numFmtId="14" fontId="5" fillId="0" borderId="7" xfId="18" applyNumberFormat="1" applyFont="1" applyBorder="1" applyAlignment="1">
      <alignment horizontal="center" vertical="center" wrapText="1"/>
    </xf>
    <xf numFmtId="0" fontId="12" fillId="0" borderId="7" xfId="19" applyFont="1" applyBorder="1" applyAlignment="1">
      <alignment vertical="center" wrapText="1"/>
    </xf>
    <xf numFmtId="0" fontId="12" fillId="0" borderId="7" xfId="18" applyFont="1" applyBorder="1" applyAlignment="1">
      <alignment horizontal="justify" vertical="center"/>
    </xf>
    <xf numFmtId="0" fontId="12" fillId="0" borderId="17" xfId="19" applyFont="1" applyBorder="1" applyAlignment="1">
      <alignment horizontal="center" vertical="center" wrapText="1"/>
    </xf>
    <xf numFmtId="0" fontId="12" fillId="0" borderId="2" xfId="18" applyFont="1" applyBorder="1" applyAlignment="1">
      <alignment horizontal="left" vertical="center" wrapText="1"/>
    </xf>
    <xf numFmtId="0" fontId="12" fillId="0" borderId="2" xfId="18" applyFont="1" applyBorder="1" applyAlignment="1">
      <alignment horizontal="center" vertical="center" wrapText="1"/>
    </xf>
    <xf numFmtId="0" fontId="12" fillId="0" borderId="2" xfId="18" applyFont="1" applyBorder="1" applyAlignment="1">
      <alignment vertical="center" wrapText="1"/>
    </xf>
    <xf numFmtId="0" fontId="12" fillId="0" borderId="23" xfId="18" applyFont="1" applyBorder="1" applyAlignment="1">
      <alignment horizontal="left" vertical="center" wrapText="1"/>
    </xf>
    <xf numFmtId="0" fontId="12" fillId="0" borderId="23" xfId="18" applyFont="1" applyBorder="1" applyAlignment="1">
      <alignment wrapText="1"/>
    </xf>
    <xf numFmtId="0" fontId="12" fillId="0" borderId="17" xfId="18" applyFont="1" applyBorder="1" applyAlignment="1">
      <alignment wrapText="1"/>
    </xf>
    <xf numFmtId="0" fontId="12" fillId="0" borderId="16" xfId="18" applyFont="1" applyBorder="1" applyAlignment="1">
      <alignment vertical="center" wrapText="1"/>
    </xf>
    <xf numFmtId="42" fontId="12" fillId="0" borderId="5" xfId="18" applyNumberFormat="1" applyFont="1"/>
    <xf numFmtId="164" fontId="24" fillId="0" borderId="7" xfId="18" applyNumberFormat="1" applyFont="1" applyBorder="1" applyAlignment="1">
      <alignment horizontal="center" vertical="center" wrapText="1"/>
    </xf>
    <xf numFmtId="14" fontId="12" fillId="0" borderId="7" xfId="3" applyNumberFormat="1" applyFont="1" applyBorder="1" applyAlignment="1">
      <alignment horizontal="right" vertical="center" wrapText="1"/>
    </xf>
    <xf numFmtId="0" fontId="12" fillId="0" borderId="17" xfId="12" applyNumberFormat="1" applyFont="1" applyFill="1" applyBorder="1" applyAlignment="1">
      <alignment horizontal="center" vertical="center" wrapText="1"/>
    </xf>
    <xf numFmtId="0" fontId="21" fillId="0" borderId="7" xfId="18" applyFont="1" applyBorder="1" applyAlignment="1">
      <alignment horizontal="justify" vertical="center" readingOrder="1"/>
    </xf>
    <xf numFmtId="42" fontId="12" fillId="0" borderId="7" xfId="12" applyFont="1" applyFill="1" applyBorder="1" applyAlignment="1">
      <alignment horizontal="right" vertical="center" wrapText="1"/>
    </xf>
    <xf numFmtId="42" fontId="12" fillId="0" borderId="5" xfId="18" applyNumberFormat="1" applyFont="1" applyAlignment="1">
      <alignment wrapText="1"/>
    </xf>
    <xf numFmtId="0" fontId="12" fillId="0" borderId="107" xfId="18" applyFont="1" applyBorder="1" applyAlignment="1">
      <alignment horizontal="center" vertical="center" wrapText="1"/>
    </xf>
    <xf numFmtId="0" fontId="12" fillId="0" borderId="27" xfId="18" applyFont="1" applyBorder="1" applyAlignment="1">
      <alignment horizontal="center" vertical="center" wrapText="1"/>
    </xf>
    <xf numFmtId="0" fontId="60" fillId="0" borderId="7" xfId="18" applyFont="1" applyBorder="1" applyAlignment="1">
      <alignment vertical="center" wrapText="1"/>
    </xf>
    <xf numFmtId="0" fontId="12" fillId="0" borderId="5" xfId="18" applyFont="1" applyAlignment="1">
      <alignment horizontal="center" vertical="center"/>
    </xf>
    <xf numFmtId="42" fontId="12" fillId="0" borderId="5" xfId="18" applyNumberFormat="1" applyFont="1" applyAlignment="1">
      <alignment vertical="center"/>
    </xf>
  </cellXfs>
  <cellStyles count="21">
    <cellStyle name="Millares [0] 2" xfId="8" xr:uid="{6C8FE488-48AE-4EF2-8796-6016484E0BC8}"/>
    <cellStyle name="Millares [0] 3" xfId="13" xr:uid="{BF002481-553F-4333-879A-B6E5621667AF}"/>
    <cellStyle name="Moneda [0] 2" xfId="2" xr:uid="{C2F65B6C-BEA5-4850-BC86-F0A9354D1DE6}"/>
    <cellStyle name="Moneda [0] 2 2" xfId="12" xr:uid="{348B0FAD-547F-443A-8166-E56F6B6A74F1}"/>
    <cellStyle name="Moneda [0] 3" xfId="11" xr:uid="{0FBFA049-01E9-4A38-895E-89E4D0EB0D79}"/>
    <cellStyle name="Moneda 2" xfId="9" xr:uid="{FE2A8119-0F7D-4FF5-912A-FDAB2816449C}"/>
    <cellStyle name="Moneda 3" xfId="20" xr:uid="{1142E037-EB68-4458-89A2-404929DDB9FF}"/>
    <cellStyle name="Normal" xfId="0" builtinId="0"/>
    <cellStyle name="Normal 2" xfId="1" xr:uid="{0ADDFEF7-95BF-458D-98B3-4F15DBA1AA8C}"/>
    <cellStyle name="Normal 2 2" xfId="6" xr:uid="{64B263B4-60D1-455B-88E3-1F6604C4330E}"/>
    <cellStyle name="Normal 2 3" xfId="19" xr:uid="{A0381EAE-748F-4DEE-9C9F-2E4FCFE5D993}"/>
    <cellStyle name="Normal 3" xfId="3" xr:uid="{74A41628-8557-4C51-8D67-CFF761C7AD15}"/>
    <cellStyle name="Normal 4" xfId="5" xr:uid="{9E9299A9-E4C1-4B0C-BA22-23B06D03D9C3}"/>
    <cellStyle name="Normal 5" xfId="10" xr:uid="{4644383E-34D6-46C5-B957-C6E185CCBC77}"/>
    <cellStyle name="Normal 5 2" xfId="16" xr:uid="{AEFD661C-47D7-4F4E-8990-85541F4C6666}"/>
    <cellStyle name="Normal 6" xfId="14" xr:uid="{3D391BF1-22DE-418A-A623-2052C675269C}"/>
    <cellStyle name="Normal 6 2" xfId="15" xr:uid="{F1F48083-23EA-4D8B-B075-81720B91C818}"/>
    <cellStyle name="Normal 7" xfId="18" xr:uid="{998FFF51-1D7B-46A8-8AAA-13997DDB8A39}"/>
    <cellStyle name="Porcentaje 2" xfId="4" xr:uid="{1DFAA4E1-BC1A-4050-9FBC-40BE36D6E925}"/>
    <cellStyle name="Porcentaje 2 2" xfId="17" xr:uid="{22FCC21B-95AD-47E0-9DED-A95B540199DB}"/>
    <cellStyle name="Porcentaje 3" xfId="7" xr:uid="{60885668-4327-4B3F-AEB8-1AEBF44BA276}"/>
  </cellStyles>
  <dxfs count="5">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s>
  <tableStyles count="0" defaultTableStyle="TableStyleMedium2" defaultPivotStyle="PivotStyleLight16"/>
  <colors>
    <mruColors>
      <color rgb="FFFF00FF"/>
      <color rgb="FF9966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5.xml"/><Relationship Id="rId26"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4.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externalLink" Target="externalLinks/externalLink3.xml"/><Relationship Id="rId20" Type="http://schemas.openxmlformats.org/officeDocument/2006/relationships/externalLink" Target="externalLinks/externalLink7.xml"/><Relationship Id="rId29"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externalLink" Target="externalLinks/externalLink2.xml"/><Relationship Id="rId23" Type="http://schemas.openxmlformats.org/officeDocument/2006/relationships/theme" Target="theme/theme1.xml"/><Relationship Id="rId28"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externalLink" Target="externalLinks/externalLink6.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customschemas.google.com/relationships/workbookmetadata" Target="metadata"/><Relationship Id="rId27" Type="http://schemas.openxmlformats.org/officeDocument/2006/relationships/calcChain" Target="calcChain.xml"/><Relationship Id="rId30"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6.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4.png"/></Relationships>
</file>

<file path=xl/drawings/_rels/drawing6.xml.rels><?xml version="1.0" encoding="UTF-8" standalone="yes"?>
<Relationships xmlns="http://schemas.openxmlformats.org/package/2006/relationships"><Relationship Id="rId1" Type="http://schemas.openxmlformats.org/officeDocument/2006/relationships/image" Target="../media/image5.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0</xdr:col>
      <xdr:colOff>298738</xdr:colOff>
      <xdr:row>0</xdr:row>
      <xdr:rowOff>0</xdr:rowOff>
    </xdr:from>
    <xdr:ext cx="2834767" cy="813954"/>
    <xdr:pic>
      <xdr:nvPicPr>
        <xdr:cNvPr id="2" name="Imagen 1">
          <a:extLst>
            <a:ext uri="{FF2B5EF4-FFF2-40B4-BE49-F238E27FC236}">
              <a16:creationId xmlns:a16="http://schemas.microsoft.com/office/drawing/2014/main" id="{5E3FE63C-AACE-40B7-8362-F87053817DB2}"/>
            </a:ext>
          </a:extLst>
        </xdr:cNvPr>
        <xdr:cNvPicPr>
          <a:picLocks noChangeAspect="1"/>
        </xdr:cNvPicPr>
      </xdr:nvPicPr>
      <xdr:blipFill>
        <a:blip xmlns:r="http://schemas.openxmlformats.org/officeDocument/2006/relationships" r:embed="rId1"/>
        <a:stretch>
          <a:fillRect/>
        </a:stretch>
      </xdr:blipFill>
      <xdr:spPr>
        <a:xfrm>
          <a:off x="298738" y="0"/>
          <a:ext cx="2834767" cy="813954"/>
        </a:xfrm>
        <a:prstGeom prst="rect">
          <a:avLst/>
        </a:prstGeom>
      </xdr:spPr>
    </xdr:pic>
    <xdr:clientData/>
  </xdr:one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1</xdr:row>
      <xdr:rowOff>190500</xdr:rowOff>
    </xdr:from>
    <xdr:to>
      <xdr:col>2</xdr:col>
      <xdr:colOff>100854</xdr:colOff>
      <xdr:row>4</xdr:row>
      <xdr:rowOff>79005</xdr:rowOff>
    </xdr:to>
    <xdr:pic>
      <xdr:nvPicPr>
        <xdr:cNvPr id="2" name="Imagen 1" descr="logo.png">
          <a:extLst>
            <a:ext uri="{FF2B5EF4-FFF2-40B4-BE49-F238E27FC236}">
              <a16:creationId xmlns:a16="http://schemas.microsoft.com/office/drawing/2014/main" id="{5BE4D431-BE8F-4D1C-ABBA-F7BB73EE6BA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381000"/>
          <a:ext cx="2272554" cy="79338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228599</xdr:colOff>
      <xdr:row>0</xdr:row>
      <xdr:rowOff>95250</xdr:rowOff>
    </xdr:from>
    <xdr:to>
      <xdr:col>0</xdr:col>
      <xdr:colOff>2124074</xdr:colOff>
      <xdr:row>3</xdr:row>
      <xdr:rowOff>152400</xdr:rowOff>
    </xdr:to>
    <xdr:pic>
      <xdr:nvPicPr>
        <xdr:cNvPr id="2" name="Imagen 1">
          <a:extLst>
            <a:ext uri="{FF2B5EF4-FFF2-40B4-BE49-F238E27FC236}">
              <a16:creationId xmlns:a16="http://schemas.microsoft.com/office/drawing/2014/main" id="{E538D217-8A3C-4221-B92B-08BAD38452E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28599" y="95250"/>
          <a:ext cx="1895475" cy="6286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1</xdr:col>
      <xdr:colOff>81642</xdr:colOff>
      <xdr:row>1</xdr:row>
      <xdr:rowOff>27214</xdr:rowOff>
    </xdr:from>
    <xdr:ext cx="2031904" cy="721179"/>
    <xdr:pic>
      <xdr:nvPicPr>
        <xdr:cNvPr id="2" name="Imagen 1" descr="logo.png">
          <a:extLst>
            <a:ext uri="{FF2B5EF4-FFF2-40B4-BE49-F238E27FC236}">
              <a16:creationId xmlns:a16="http://schemas.microsoft.com/office/drawing/2014/main" id="{4ED670A4-EC1F-481E-985C-9863D2DC3CD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43642" y="208189"/>
          <a:ext cx="2031904" cy="721179"/>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xdr:row>
      <xdr:rowOff>190500</xdr:rowOff>
    </xdr:from>
    <xdr:to>
      <xdr:col>2</xdr:col>
      <xdr:colOff>100854</xdr:colOff>
      <xdr:row>63</xdr:row>
      <xdr:rowOff>612405</xdr:rowOff>
    </xdr:to>
    <xdr:pic>
      <xdr:nvPicPr>
        <xdr:cNvPr id="2" name="Imagen 1" descr="logo.png">
          <a:extLst>
            <a:ext uri="{FF2B5EF4-FFF2-40B4-BE49-F238E27FC236}">
              <a16:creationId xmlns:a16="http://schemas.microsoft.com/office/drawing/2014/main" id="{56DC879C-1952-46CA-824D-3DC8B24C4A9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272554" cy="79338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oneCellAnchor>
    <xdr:from>
      <xdr:col>0</xdr:col>
      <xdr:colOff>704850</xdr:colOff>
      <xdr:row>0</xdr:row>
      <xdr:rowOff>149225</xdr:rowOff>
    </xdr:from>
    <xdr:ext cx="2339975" cy="638175"/>
    <xdr:pic>
      <xdr:nvPicPr>
        <xdr:cNvPr id="2" name="Picture 10">
          <a:extLst>
            <a:ext uri="{FF2B5EF4-FFF2-40B4-BE49-F238E27FC236}">
              <a16:creationId xmlns:a16="http://schemas.microsoft.com/office/drawing/2014/main" id="{48808479-24E2-4BEA-924A-A1A9744B8F1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9225"/>
          <a:ext cx="2339975" cy="638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8</xdr:row>
      <xdr:rowOff>0</xdr:rowOff>
    </xdr:from>
    <xdr:ext cx="447675" cy="323850"/>
    <xdr:sp macro="" textlink="">
      <xdr:nvSpPr>
        <xdr:cNvPr id="3" name="AutoShape 55" descr="https://adres.pensemos.com/suiteve/base/vefileres?&amp;url=/base/Slides/slide_84227.jpg&amp;_ts=1621010434446">
          <a:extLst>
            <a:ext uri="{FF2B5EF4-FFF2-40B4-BE49-F238E27FC236}">
              <a16:creationId xmlns:a16="http://schemas.microsoft.com/office/drawing/2014/main" id="{92AF4973-BA68-4A4E-B3A1-4608BC51B1B2}"/>
            </a:ext>
          </a:extLst>
        </xdr:cNvPr>
        <xdr:cNvSpPr>
          <a:spLocks noChangeAspect="1" noChangeArrowheads="1"/>
        </xdr:cNvSpPr>
      </xdr:nvSpPr>
      <xdr:spPr bwMode="auto">
        <a:xfrm>
          <a:off x="0" y="1447800"/>
          <a:ext cx="4476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5</xdr:row>
      <xdr:rowOff>0</xdr:rowOff>
    </xdr:from>
    <xdr:to>
      <xdr:col>0</xdr:col>
      <xdr:colOff>295275</xdr:colOff>
      <xdr:row>6</xdr:row>
      <xdr:rowOff>419100</xdr:rowOff>
    </xdr:to>
    <xdr:sp macro="" textlink="">
      <xdr:nvSpPr>
        <xdr:cNvPr id="2" name="AutoShape 1" descr="https://adres.pensemos.com/suiteve/jasperImage?r=-1241868928&amp;image=img_0_0_8.png">
          <a:extLst>
            <a:ext uri="{FF2B5EF4-FFF2-40B4-BE49-F238E27FC236}">
              <a16:creationId xmlns:a16="http://schemas.microsoft.com/office/drawing/2014/main" id="{AC77E427-A63D-45B8-9D39-877DD012D7FE}"/>
            </a:ext>
          </a:extLst>
        </xdr:cNvPr>
        <xdr:cNvSpPr>
          <a:spLocks noChangeAspect="1" noChangeArrowheads="1"/>
        </xdr:cNvSpPr>
      </xdr:nvSpPr>
      <xdr:spPr bwMode="auto">
        <a:xfrm>
          <a:off x="0" y="1714500"/>
          <a:ext cx="295275"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5</xdr:row>
      <xdr:rowOff>0</xdr:rowOff>
    </xdr:from>
    <xdr:to>
      <xdr:col>0</xdr:col>
      <xdr:colOff>295275</xdr:colOff>
      <xdr:row>6</xdr:row>
      <xdr:rowOff>412750</xdr:rowOff>
    </xdr:to>
    <xdr:sp macro="" textlink="">
      <xdr:nvSpPr>
        <xdr:cNvPr id="3" name="AutoShape 2" descr="https://adres.pensemos.com/suiteve/jasperImage?r=-1241868928&amp;image=img_0_0_16.png">
          <a:extLst>
            <a:ext uri="{FF2B5EF4-FFF2-40B4-BE49-F238E27FC236}">
              <a16:creationId xmlns:a16="http://schemas.microsoft.com/office/drawing/2014/main" id="{902AEE2F-2D7A-498C-8507-1E7107D36EBC}"/>
            </a:ext>
          </a:extLst>
        </xdr:cNvPr>
        <xdr:cNvSpPr>
          <a:spLocks noChangeAspect="1" noChangeArrowheads="1"/>
        </xdr:cNvSpPr>
      </xdr:nvSpPr>
      <xdr:spPr bwMode="auto">
        <a:xfrm>
          <a:off x="0" y="3686175"/>
          <a:ext cx="295275" cy="793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5</xdr:row>
      <xdr:rowOff>0</xdr:rowOff>
    </xdr:from>
    <xdr:to>
      <xdr:col>0</xdr:col>
      <xdr:colOff>295275</xdr:colOff>
      <xdr:row>6</xdr:row>
      <xdr:rowOff>384175</xdr:rowOff>
    </xdr:to>
    <xdr:sp macro="" textlink="">
      <xdr:nvSpPr>
        <xdr:cNvPr id="4" name="AutoShape 3" descr="https://adres.pensemos.com/suiteve/jasperImage?r=-1241868928&amp;image=img_0_0_24.png">
          <a:extLst>
            <a:ext uri="{FF2B5EF4-FFF2-40B4-BE49-F238E27FC236}">
              <a16:creationId xmlns:a16="http://schemas.microsoft.com/office/drawing/2014/main" id="{8CAD00F4-C502-4C78-B622-7480F9AF96C3}"/>
            </a:ext>
          </a:extLst>
        </xdr:cNvPr>
        <xdr:cNvSpPr>
          <a:spLocks noChangeAspect="1" noChangeArrowheads="1"/>
        </xdr:cNvSpPr>
      </xdr:nvSpPr>
      <xdr:spPr bwMode="auto">
        <a:xfrm>
          <a:off x="0" y="3686175"/>
          <a:ext cx="295275"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5</xdr:row>
      <xdr:rowOff>0</xdr:rowOff>
    </xdr:from>
    <xdr:to>
      <xdr:col>0</xdr:col>
      <xdr:colOff>295275</xdr:colOff>
      <xdr:row>6</xdr:row>
      <xdr:rowOff>152400</xdr:rowOff>
    </xdr:to>
    <xdr:sp macro="" textlink="">
      <xdr:nvSpPr>
        <xdr:cNvPr id="5" name="AutoShape 4" descr="https://adres.pensemos.com/suiteve/jasperImage?r=-1241868928&amp;image=img_0_0_32.png">
          <a:extLst>
            <a:ext uri="{FF2B5EF4-FFF2-40B4-BE49-F238E27FC236}">
              <a16:creationId xmlns:a16="http://schemas.microsoft.com/office/drawing/2014/main" id="{D90DDC35-442D-477B-9C13-A8CC80B28280}"/>
            </a:ext>
          </a:extLst>
        </xdr:cNvPr>
        <xdr:cNvSpPr>
          <a:spLocks noChangeAspect="1" noChangeArrowheads="1"/>
        </xdr:cNvSpPr>
      </xdr:nvSpPr>
      <xdr:spPr bwMode="auto">
        <a:xfrm>
          <a:off x="0" y="3686175"/>
          <a:ext cx="295275"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5</xdr:row>
      <xdr:rowOff>0</xdr:rowOff>
    </xdr:from>
    <xdr:to>
      <xdr:col>0</xdr:col>
      <xdr:colOff>295275</xdr:colOff>
      <xdr:row>8</xdr:row>
      <xdr:rowOff>333375</xdr:rowOff>
    </xdr:to>
    <xdr:sp macro="" textlink="">
      <xdr:nvSpPr>
        <xdr:cNvPr id="6" name="AutoShape 5" descr="https://adres.pensemos.com/suiteve/jasperImage?r=-1241868928&amp;image=img_0_0_40.png">
          <a:extLst>
            <a:ext uri="{FF2B5EF4-FFF2-40B4-BE49-F238E27FC236}">
              <a16:creationId xmlns:a16="http://schemas.microsoft.com/office/drawing/2014/main" id="{C03632DD-3E32-4F07-8E52-DA1753B3FF1A}"/>
            </a:ext>
          </a:extLst>
        </xdr:cNvPr>
        <xdr:cNvSpPr>
          <a:spLocks noChangeAspect="1" noChangeArrowheads="1"/>
        </xdr:cNvSpPr>
      </xdr:nvSpPr>
      <xdr:spPr bwMode="auto">
        <a:xfrm>
          <a:off x="0" y="3686175"/>
          <a:ext cx="295275" cy="2238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5</xdr:row>
      <xdr:rowOff>0</xdr:rowOff>
    </xdr:from>
    <xdr:to>
      <xdr:col>0</xdr:col>
      <xdr:colOff>295275</xdr:colOff>
      <xdr:row>7</xdr:row>
      <xdr:rowOff>714375</xdr:rowOff>
    </xdr:to>
    <xdr:sp macro="" textlink="">
      <xdr:nvSpPr>
        <xdr:cNvPr id="7" name="AutoShape 6" descr="https://adres.pensemos.com/suiteve/jasperImage?r=-1241868928&amp;image=img_0_0_48.png">
          <a:extLst>
            <a:ext uri="{FF2B5EF4-FFF2-40B4-BE49-F238E27FC236}">
              <a16:creationId xmlns:a16="http://schemas.microsoft.com/office/drawing/2014/main" id="{DD32B17E-E9BA-4158-9887-E3AF1A11B0C9}"/>
            </a:ext>
          </a:extLst>
        </xdr:cNvPr>
        <xdr:cNvSpPr>
          <a:spLocks noChangeAspect="1" noChangeArrowheads="1"/>
        </xdr:cNvSpPr>
      </xdr:nvSpPr>
      <xdr:spPr bwMode="auto">
        <a:xfrm>
          <a:off x="0" y="4257675"/>
          <a:ext cx="295275" cy="1666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5</xdr:row>
      <xdr:rowOff>0</xdr:rowOff>
    </xdr:from>
    <xdr:to>
      <xdr:col>0</xdr:col>
      <xdr:colOff>295275</xdr:colOff>
      <xdr:row>8</xdr:row>
      <xdr:rowOff>542925</xdr:rowOff>
    </xdr:to>
    <xdr:sp macro="" textlink="">
      <xdr:nvSpPr>
        <xdr:cNvPr id="8" name="AutoShape 7" descr="https://adres.pensemos.com/suiteve/jasperImage?r=-1241868928&amp;image=img_0_0_56.png">
          <a:extLst>
            <a:ext uri="{FF2B5EF4-FFF2-40B4-BE49-F238E27FC236}">
              <a16:creationId xmlns:a16="http://schemas.microsoft.com/office/drawing/2014/main" id="{A0B9FF6B-D9F9-478F-998E-67DE17894A10}"/>
            </a:ext>
          </a:extLst>
        </xdr:cNvPr>
        <xdr:cNvSpPr>
          <a:spLocks noChangeAspect="1" noChangeArrowheads="1"/>
        </xdr:cNvSpPr>
      </xdr:nvSpPr>
      <xdr:spPr bwMode="auto">
        <a:xfrm>
          <a:off x="0" y="4638675"/>
          <a:ext cx="295275" cy="2447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5</xdr:row>
      <xdr:rowOff>0</xdr:rowOff>
    </xdr:from>
    <xdr:to>
      <xdr:col>0</xdr:col>
      <xdr:colOff>295275</xdr:colOff>
      <xdr:row>8</xdr:row>
      <xdr:rowOff>0</xdr:rowOff>
    </xdr:to>
    <xdr:sp macro="" textlink="">
      <xdr:nvSpPr>
        <xdr:cNvPr id="9" name="AutoShape 8" descr="https://adres.pensemos.com/suiteve/jasperImage?r=-1241868928&amp;image=img_0_0_64.png">
          <a:extLst>
            <a:ext uri="{FF2B5EF4-FFF2-40B4-BE49-F238E27FC236}">
              <a16:creationId xmlns:a16="http://schemas.microsoft.com/office/drawing/2014/main" id="{4CF2591D-3BA6-4DBB-9343-7C144F0F490B}"/>
            </a:ext>
          </a:extLst>
        </xdr:cNvPr>
        <xdr:cNvSpPr>
          <a:spLocks noChangeAspect="1" noChangeArrowheads="1"/>
        </xdr:cNvSpPr>
      </xdr:nvSpPr>
      <xdr:spPr bwMode="auto">
        <a:xfrm>
          <a:off x="0" y="5210175"/>
          <a:ext cx="295275" cy="1876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5</xdr:row>
      <xdr:rowOff>0</xdr:rowOff>
    </xdr:from>
    <xdr:to>
      <xdr:col>0</xdr:col>
      <xdr:colOff>295275</xdr:colOff>
      <xdr:row>7</xdr:row>
      <xdr:rowOff>596900</xdr:rowOff>
    </xdr:to>
    <xdr:sp macro="" textlink="">
      <xdr:nvSpPr>
        <xdr:cNvPr id="10" name="AutoShape 9" descr="https://adres.pensemos.com/suiteve/jasperImage?r=-1241868928&amp;image=img_0_0_72.png">
          <a:extLst>
            <a:ext uri="{FF2B5EF4-FFF2-40B4-BE49-F238E27FC236}">
              <a16:creationId xmlns:a16="http://schemas.microsoft.com/office/drawing/2014/main" id="{E5FB9BC4-0767-402E-A55F-EDE6B027E21F}"/>
            </a:ext>
          </a:extLst>
        </xdr:cNvPr>
        <xdr:cNvSpPr>
          <a:spLocks noChangeAspect="1" noChangeArrowheads="1"/>
        </xdr:cNvSpPr>
      </xdr:nvSpPr>
      <xdr:spPr bwMode="auto">
        <a:xfrm>
          <a:off x="0" y="5591175"/>
          <a:ext cx="295275" cy="1549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5</xdr:row>
      <xdr:rowOff>0</xdr:rowOff>
    </xdr:from>
    <xdr:to>
      <xdr:col>0</xdr:col>
      <xdr:colOff>295275</xdr:colOff>
      <xdr:row>6</xdr:row>
      <xdr:rowOff>549275</xdr:rowOff>
    </xdr:to>
    <xdr:sp macro="" textlink="">
      <xdr:nvSpPr>
        <xdr:cNvPr id="11" name="AutoShape 10" descr="https://adres.pensemos.com/suiteve/jasperImage?r=-1241868928&amp;image=img_0_0_80.png">
          <a:extLst>
            <a:ext uri="{FF2B5EF4-FFF2-40B4-BE49-F238E27FC236}">
              <a16:creationId xmlns:a16="http://schemas.microsoft.com/office/drawing/2014/main" id="{F4B95A6E-31AA-4A8E-B157-43459FAC3B5E}"/>
            </a:ext>
          </a:extLst>
        </xdr:cNvPr>
        <xdr:cNvSpPr>
          <a:spLocks noChangeAspect="1" noChangeArrowheads="1"/>
        </xdr:cNvSpPr>
      </xdr:nvSpPr>
      <xdr:spPr bwMode="auto">
        <a:xfrm>
          <a:off x="0" y="7896225"/>
          <a:ext cx="295275" cy="930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5</xdr:row>
      <xdr:rowOff>0</xdr:rowOff>
    </xdr:from>
    <xdr:to>
      <xdr:col>0</xdr:col>
      <xdr:colOff>295275</xdr:colOff>
      <xdr:row>6</xdr:row>
      <xdr:rowOff>0</xdr:rowOff>
    </xdr:to>
    <xdr:sp macro="" textlink="">
      <xdr:nvSpPr>
        <xdr:cNvPr id="12" name="AutoShape 11" descr="https://adres.pensemos.com/suiteve/jasperImage?r=-1241868928&amp;image=img_0_0_88.png">
          <a:extLst>
            <a:ext uri="{FF2B5EF4-FFF2-40B4-BE49-F238E27FC236}">
              <a16:creationId xmlns:a16="http://schemas.microsoft.com/office/drawing/2014/main" id="{278AA776-8378-422B-A1AA-7E30E5D3B5C6}"/>
            </a:ext>
          </a:extLst>
        </xdr:cNvPr>
        <xdr:cNvSpPr>
          <a:spLocks noChangeAspect="1" noChangeArrowheads="1"/>
        </xdr:cNvSpPr>
      </xdr:nvSpPr>
      <xdr:spPr bwMode="auto">
        <a:xfrm>
          <a:off x="0" y="7896225"/>
          <a:ext cx="295275"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5</xdr:row>
      <xdr:rowOff>0</xdr:rowOff>
    </xdr:from>
    <xdr:to>
      <xdr:col>0</xdr:col>
      <xdr:colOff>295275</xdr:colOff>
      <xdr:row>6</xdr:row>
      <xdr:rowOff>142875</xdr:rowOff>
    </xdr:to>
    <xdr:sp macro="" textlink="">
      <xdr:nvSpPr>
        <xdr:cNvPr id="13" name="AutoShape 12" descr="https://adres.pensemos.com/suiteve/jasperImage?r=-1241868928&amp;image=img_0_0_96.png">
          <a:extLst>
            <a:ext uri="{FF2B5EF4-FFF2-40B4-BE49-F238E27FC236}">
              <a16:creationId xmlns:a16="http://schemas.microsoft.com/office/drawing/2014/main" id="{96558B0B-8395-4048-A0FB-52575C85ECA4}"/>
            </a:ext>
          </a:extLst>
        </xdr:cNvPr>
        <xdr:cNvSpPr>
          <a:spLocks noChangeAspect="1" noChangeArrowheads="1"/>
        </xdr:cNvSpPr>
      </xdr:nvSpPr>
      <xdr:spPr bwMode="auto">
        <a:xfrm>
          <a:off x="0" y="7896225"/>
          <a:ext cx="295275"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5</xdr:row>
      <xdr:rowOff>0</xdr:rowOff>
    </xdr:from>
    <xdr:to>
      <xdr:col>0</xdr:col>
      <xdr:colOff>295275</xdr:colOff>
      <xdr:row>6</xdr:row>
      <xdr:rowOff>523875</xdr:rowOff>
    </xdr:to>
    <xdr:sp macro="" textlink="">
      <xdr:nvSpPr>
        <xdr:cNvPr id="14" name="AutoShape 13" descr="https://adres.pensemos.com/suiteve/jasperImage?r=-1241868928&amp;image=img_0_0_104.png">
          <a:extLst>
            <a:ext uri="{FF2B5EF4-FFF2-40B4-BE49-F238E27FC236}">
              <a16:creationId xmlns:a16="http://schemas.microsoft.com/office/drawing/2014/main" id="{08C96B5F-908B-4E04-AC1D-7D55263E3E3E}"/>
            </a:ext>
          </a:extLst>
        </xdr:cNvPr>
        <xdr:cNvSpPr>
          <a:spLocks noChangeAspect="1" noChangeArrowheads="1"/>
        </xdr:cNvSpPr>
      </xdr:nvSpPr>
      <xdr:spPr bwMode="auto">
        <a:xfrm>
          <a:off x="0" y="7896225"/>
          <a:ext cx="29527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5</xdr:row>
      <xdr:rowOff>0</xdr:rowOff>
    </xdr:from>
    <xdr:to>
      <xdr:col>0</xdr:col>
      <xdr:colOff>295275</xdr:colOff>
      <xdr:row>6</xdr:row>
      <xdr:rowOff>238125</xdr:rowOff>
    </xdr:to>
    <xdr:sp macro="" textlink="">
      <xdr:nvSpPr>
        <xdr:cNvPr id="15" name="AutoShape 14" descr="https://adres.pensemos.com/suiteve/jasperImage?r=-1241868928&amp;image=img_0_0_112.png">
          <a:extLst>
            <a:ext uri="{FF2B5EF4-FFF2-40B4-BE49-F238E27FC236}">
              <a16:creationId xmlns:a16="http://schemas.microsoft.com/office/drawing/2014/main" id="{95DEF004-E193-4254-8AA1-F79880B7C61A}"/>
            </a:ext>
          </a:extLst>
        </xdr:cNvPr>
        <xdr:cNvSpPr>
          <a:spLocks noChangeAspect="1" noChangeArrowheads="1"/>
        </xdr:cNvSpPr>
      </xdr:nvSpPr>
      <xdr:spPr bwMode="auto">
        <a:xfrm>
          <a:off x="0" y="8658225"/>
          <a:ext cx="295275"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5</xdr:row>
      <xdr:rowOff>0</xdr:rowOff>
    </xdr:from>
    <xdr:to>
      <xdr:col>0</xdr:col>
      <xdr:colOff>295275</xdr:colOff>
      <xdr:row>6</xdr:row>
      <xdr:rowOff>92075</xdr:rowOff>
    </xdr:to>
    <xdr:sp macro="" textlink="">
      <xdr:nvSpPr>
        <xdr:cNvPr id="16" name="AutoShape 15" descr="https://adres.pensemos.com/suiteve/jasperImage?r=-1241868928&amp;image=img_0_0_120.png">
          <a:extLst>
            <a:ext uri="{FF2B5EF4-FFF2-40B4-BE49-F238E27FC236}">
              <a16:creationId xmlns:a16="http://schemas.microsoft.com/office/drawing/2014/main" id="{DB512272-F5B7-4CF9-A12E-1C69D4E93ED4}"/>
            </a:ext>
          </a:extLst>
        </xdr:cNvPr>
        <xdr:cNvSpPr>
          <a:spLocks noChangeAspect="1" noChangeArrowheads="1"/>
        </xdr:cNvSpPr>
      </xdr:nvSpPr>
      <xdr:spPr bwMode="auto">
        <a:xfrm>
          <a:off x="0" y="9134475"/>
          <a:ext cx="295275" cy="473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5</xdr:row>
      <xdr:rowOff>0</xdr:rowOff>
    </xdr:from>
    <xdr:to>
      <xdr:col>0</xdr:col>
      <xdr:colOff>295275</xdr:colOff>
      <xdr:row>6</xdr:row>
      <xdr:rowOff>333375</xdr:rowOff>
    </xdr:to>
    <xdr:sp macro="" textlink="">
      <xdr:nvSpPr>
        <xdr:cNvPr id="17" name="AutoShape 16" descr="https://adres.pensemos.com/suiteve/jasperImage?r=-1241868928&amp;image=img_0_0_128.png">
          <a:extLst>
            <a:ext uri="{FF2B5EF4-FFF2-40B4-BE49-F238E27FC236}">
              <a16:creationId xmlns:a16="http://schemas.microsoft.com/office/drawing/2014/main" id="{386570BB-F362-41D4-BF5C-940DD42064F7}"/>
            </a:ext>
          </a:extLst>
        </xdr:cNvPr>
        <xdr:cNvSpPr>
          <a:spLocks noChangeAspect="1" noChangeArrowheads="1"/>
        </xdr:cNvSpPr>
      </xdr:nvSpPr>
      <xdr:spPr bwMode="auto">
        <a:xfrm>
          <a:off x="0" y="9648825"/>
          <a:ext cx="29527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5</xdr:row>
      <xdr:rowOff>0</xdr:rowOff>
    </xdr:from>
    <xdr:to>
      <xdr:col>0</xdr:col>
      <xdr:colOff>295275</xdr:colOff>
      <xdr:row>6</xdr:row>
      <xdr:rowOff>142875</xdr:rowOff>
    </xdr:to>
    <xdr:sp macro="" textlink="">
      <xdr:nvSpPr>
        <xdr:cNvPr id="18" name="AutoShape 17" descr="https://adres.pensemos.com/suiteve/jasperImage?r=-1241868928&amp;image=img_0_0_136.png">
          <a:extLst>
            <a:ext uri="{FF2B5EF4-FFF2-40B4-BE49-F238E27FC236}">
              <a16:creationId xmlns:a16="http://schemas.microsoft.com/office/drawing/2014/main" id="{6FD9C0D6-780D-4641-A985-E1B1572BEBCA}"/>
            </a:ext>
          </a:extLst>
        </xdr:cNvPr>
        <xdr:cNvSpPr>
          <a:spLocks noChangeAspect="1" noChangeArrowheads="1"/>
        </xdr:cNvSpPr>
      </xdr:nvSpPr>
      <xdr:spPr bwMode="auto">
        <a:xfrm>
          <a:off x="0" y="10220325"/>
          <a:ext cx="295275"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s-CO"/>
        </a:p>
      </xdr:txBody>
    </xdr:sp>
    <xdr:clientData/>
  </xdr:twoCellAnchor>
  <xdr:twoCellAnchor editAs="oneCell">
    <xdr:from>
      <xdr:col>0</xdr:col>
      <xdr:colOff>393700</xdr:colOff>
      <xdr:row>0</xdr:row>
      <xdr:rowOff>0</xdr:rowOff>
    </xdr:from>
    <xdr:to>
      <xdr:col>0</xdr:col>
      <xdr:colOff>2228850</xdr:colOff>
      <xdr:row>0</xdr:row>
      <xdr:rowOff>598566</xdr:rowOff>
    </xdr:to>
    <xdr:pic>
      <xdr:nvPicPr>
        <xdr:cNvPr id="19" name="Picture 10">
          <a:extLst>
            <a:ext uri="{FF2B5EF4-FFF2-40B4-BE49-F238E27FC236}">
              <a16:creationId xmlns:a16="http://schemas.microsoft.com/office/drawing/2014/main" id="{3390C14F-CC5A-4BD2-857D-B0E09F11121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93700" y="0"/>
          <a:ext cx="1835150" cy="5985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0</xdr:col>
      <xdr:colOff>0</xdr:colOff>
      <xdr:row>5</xdr:row>
      <xdr:rowOff>0</xdr:rowOff>
    </xdr:from>
    <xdr:ext cx="295275" cy="930275"/>
    <xdr:sp macro="" textlink="">
      <xdr:nvSpPr>
        <xdr:cNvPr id="20" name="AutoShape 10" descr="https://adres.pensemos.com/suiteve/jasperImage?r=-1241868928&amp;image=img_0_0_80.png">
          <a:extLst>
            <a:ext uri="{FF2B5EF4-FFF2-40B4-BE49-F238E27FC236}">
              <a16:creationId xmlns:a16="http://schemas.microsoft.com/office/drawing/2014/main" id="{2270EFF3-EC1A-417A-A658-F916D5B7FA58}"/>
            </a:ext>
          </a:extLst>
        </xdr:cNvPr>
        <xdr:cNvSpPr>
          <a:spLocks noChangeAspect="1" noChangeArrowheads="1"/>
        </xdr:cNvSpPr>
      </xdr:nvSpPr>
      <xdr:spPr bwMode="auto">
        <a:xfrm>
          <a:off x="0" y="7115175"/>
          <a:ext cx="295275" cy="930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5</xdr:row>
      <xdr:rowOff>0</xdr:rowOff>
    </xdr:from>
    <xdr:ext cx="295275" cy="381000"/>
    <xdr:sp macro="" textlink="">
      <xdr:nvSpPr>
        <xdr:cNvPr id="21" name="AutoShape 11" descr="https://adres.pensemos.com/suiteve/jasperImage?r=-1241868928&amp;image=img_0_0_88.png">
          <a:extLst>
            <a:ext uri="{FF2B5EF4-FFF2-40B4-BE49-F238E27FC236}">
              <a16:creationId xmlns:a16="http://schemas.microsoft.com/office/drawing/2014/main" id="{923934C7-D0F0-40A6-AAE3-F0D06B60C505}"/>
            </a:ext>
          </a:extLst>
        </xdr:cNvPr>
        <xdr:cNvSpPr>
          <a:spLocks noChangeAspect="1" noChangeArrowheads="1"/>
        </xdr:cNvSpPr>
      </xdr:nvSpPr>
      <xdr:spPr bwMode="auto">
        <a:xfrm>
          <a:off x="0" y="7115175"/>
          <a:ext cx="295275"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5</xdr:row>
      <xdr:rowOff>0</xdr:rowOff>
    </xdr:from>
    <xdr:ext cx="295275" cy="800100"/>
    <xdr:sp macro="" textlink="">
      <xdr:nvSpPr>
        <xdr:cNvPr id="22" name="AutoShape 1" descr="https://adres.pensemos.com/suiteve/jasperImage?r=-1241868928&amp;image=img_0_0_8.png">
          <a:extLst>
            <a:ext uri="{FF2B5EF4-FFF2-40B4-BE49-F238E27FC236}">
              <a16:creationId xmlns:a16="http://schemas.microsoft.com/office/drawing/2014/main" id="{ED7A8D5A-E21A-459F-9ED0-C0C4680BE082}"/>
            </a:ext>
          </a:extLst>
        </xdr:cNvPr>
        <xdr:cNvSpPr>
          <a:spLocks noChangeAspect="1" noChangeArrowheads="1"/>
        </xdr:cNvSpPr>
      </xdr:nvSpPr>
      <xdr:spPr bwMode="auto">
        <a:xfrm>
          <a:off x="0" y="2371725"/>
          <a:ext cx="295275"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810788</xdr:colOff>
      <xdr:row>25</xdr:row>
      <xdr:rowOff>36616</xdr:rowOff>
    </xdr:to>
    <xdr:pic>
      <xdr:nvPicPr>
        <xdr:cNvPr id="3" name="Imagen 2">
          <a:extLst>
            <a:ext uri="{FF2B5EF4-FFF2-40B4-BE49-F238E27FC236}">
              <a16:creationId xmlns:a16="http://schemas.microsoft.com/office/drawing/2014/main" id="{40625100-4755-55C0-5620-8666FCA3B6CB}"/>
            </a:ext>
          </a:extLst>
        </xdr:cNvPr>
        <xdr:cNvPicPr>
          <a:picLocks noChangeAspect="1"/>
        </xdr:cNvPicPr>
      </xdr:nvPicPr>
      <xdr:blipFill>
        <a:blip xmlns:r="http://schemas.openxmlformats.org/officeDocument/2006/relationships" r:embed="rId1"/>
        <a:stretch>
          <a:fillRect/>
        </a:stretch>
      </xdr:blipFill>
      <xdr:spPr>
        <a:xfrm>
          <a:off x="0" y="0"/>
          <a:ext cx="8335538" cy="4534533"/>
        </a:xfrm>
        <a:prstGeom prst="rect">
          <a:avLst/>
        </a:prstGeom>
      </xdr:spPr>
    </xdr:pic>
    <xdr:clientData/>
  </xdr:twoCellAnchor>
  <xdr:twoCellAnchor>
    <xdr:from>
      <xdr:col>0</xdr:col>
      <xdr:colOff>0</xdr:colOff>
      <xdr:row>0</xdr:row>
      <xdr:rowOff>0</xdr:rowOff>
    </xdr:from>
    <xdr:to>
      <xdr:col>8</xdr:col>
      <xdr:colOff>603028</xdr:colOff>
      <xdr:row>3</xdr:row>
      <xdr:rowOff>51309</xdr:rowOff>
    </xdr:to>
    <xdr:sp macro="" textlink="">
      <xdr:nvSpPr>
        <xdr:cNvPr id="4" name="TextBox 38">
          <a:extLst>
            <a:ext uri="{FF2B5EF4-FFF2-40B4-BE49-F238E27FC236}">
              <a16:creationId xmlns:a16="http://schemas.microsoft.com/office/drawing/2014/main" id="{87AC7A26-834A-2D46-B5C1-BB9AE84A2200}"/>
            </a:ext>
          </a:extLst>
        </xdr:cNvPr>
        <xdr:cNvSpPr txBox="1"/>
      </xdr:nvSpPr>
      <xdr:spPr>
        <a:xfrm>
          <a:off x="0" y="0"/>
          <a:ext cx="7291695" cy="591059"/>
        </a:xfrm>
        <a:prstGeom prst="rect">
          <a:avLst/>
        </a:prstGeom>
        <a:noFill/>
      </xdr:spPr>
      <xdr:txBody>
        <a:bodyPr wrap="square" rtlCol="0">
          <a:spAutoFit/>
        </a:bodyPr>
        <a:lstStyle>
          <a:defPPr>
            <a:defRPr lang="en-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s-CO" sz="1600" b="1">
              <a:solidFill>
                <a:srgbClr val="63D6B4"/>
              </a:solidFill>
              <a:latin typeface="Verdana" panose="020B0604030504040204" pitchFamily="34" charset="0"/>
              <a:ea typeface="Verdana" panose="020B0604030504040204" pitchFamily="34" charset="0"/>
              <a:cs typeface="Verdana" panose="020B0604030504040204" pitchFamily="34" charset="0"/>
            </a:rPr>
            <a:t>Cumplimiento Plan de Acción 2024 </a:t>
          </a:r>
        </a:p>
        <a:p>
          <a:r>
            <a:rPr lang="es-CO" sz="1600" b="1">
              <a:solidFill>
                <a:srgbClr val="63D6B4"/>
              </a:solidFill>
              <a:latin typeface="Verdana" panose="020B0604030504040204" pitchFamily="34" charset="0"/>
              <a:ea typeface="Verdana" panose="020B0604030504040204" pitchFamily="34" charset="0"/>
              <a:cs typeface="Verdana" panose="020B0604030504040204" pitchFamily="34" charset="0"/>
            </a:rPr>
            <a:t>por Objetivo Estratégico 2023 - 2026</a:t>
          </a:r>
          <a:endParaRPr lang="en-CO" sz="1600" b="1">
            <a:solidFill>
              <a:srgbClr val="63D6B4"/>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211932</xdr:colOff>
      <xdr:row>1</xdr:row>
      <xdr:rowOff>116681</xdr:rowOff>
    </xdr:from>
    <xdr:to>
      <xdr:col>1</xdr:col>
      <xdr:colOff>1669257</xdr:colOff>
      <xdr:row>3</xdr:row>
      <xdr:rowOff>157676</xdr:rowOff>
    </xdr:to>
    <xdr:pic>
      <xdr:nvPicPr>
        <xdr:cNvPr id="3" name="Imagen 2" descr="logo.png">
          <a:extLst>
            <a:ext uri="{FF2B5EF4-FFF2-40B4-BE49-F238E27FC236}">
              <a16:creationId xmlns:a16="http://schemas.microsoft.com/office/drawing/2014/main" id="{AD26FEB8-7AAE-4C7C-B557-6BF0BE60B9F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81026" y="200025"/>
          <a:ext cx="1457325" cy="51724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1</xdr:row>
      <xdr:rowOff>190500</xdr:rowOff>
    </xdr:from>
    <xdr:to>
      <xdr:col>2</xdr:col>
      <xdr:colOff>100854</xdr:colOff>
      <xdr:row>107</xdr:row>
      <xdr:rowOff>612405</xdr:rowOff>
    </xdr:to>
    <xdr:pic>
      <xdr:nvPicPr>
        <xdr:cNvPr id="2" name="Imagen 1" descr="logo.png">
          <a:extLst>
            <a:ext uri="{FF2B5EF4-FFF2-40B4-BE49-F238E27FC236}">
              <a16:creationId xmlns:a16="http://schemas.microsoft.com/office/drawing/2014/main" id="{D94A68CA-C8A5-4DED-9B5E-4341711C7DA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272554" cy="79338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1</xdr:row>
      <xdr:rowOff>190500</xdr:rowOff>
    </xdr:from>
    <xdr:to>
      <xdr:col>2</xdr:col>
      <xdr:colOff>100854</xdr:colOff>
      <xdr:row>141</xdr:row>
      <xdr:rowOff>612405</xdr:rowOff>
    </xdr:to>
    <xdr:pic>
      <xdr:nvPicPr>
        <xdr:cNvPr id="2" name="Imagen 1" descr="logo.png">
          <a:extLst>
            <a:ext uri="{FF2B5EF4-FFF2-40B4-BE49-F238E27FC236}">
              <a16:creationId xmlns:a16="http://schemas.microsoft.com/office/drawing/2014/main" id="{92F1C43E-6625-4FA9-9C4D-762BB4985B3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272554" cy="79338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eadres-my.sharepoint.com/personal/norela_briceno_adres_gov_co/Documents/Documents/Plan%20de%20Acci&#243;n%20Integrado/Plan%20de%20Acci&#243;n%202024/Modificaciones/DIES-FR07_PAIA_%202024%20Modificado%2026-06-24.xlsx" TargetMode="External"/><Relationship Id="rId1" Type="http://schemas.openxmlformats.org/officeDocument/2006/relationships/externalLinkPath" Target="/personal/norela_briceno_adres_gov_co/Documents/Documents/Plan%20de%20Acci&#243;n%20Integrado/Plan%20de%20Acci&#243;n%202024/Modificaciones/DIES-FR07_PAIA_%202024%20Modificado%2026-06-24.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Julian.Mendez\AppData\Local\Microsoft\Windows\INetCache\Content.Outlook\UEWMM2E6\DIES-FR07_Proyecto_PAIA_%202024%2023-01-24.xlsx" TargetMode="External"/><Relationship Id="rId1" Type="http://schemas.openxmlformats.org/officeDocument/2006/relationships/externalLinkPath" Target="file:///C:\Users\Julian.Mendez\AppData\Local\Microsoft\Windows\INetCache\Content.Outlook\UEWMM2E6\DIES-FR07_Proyecto_PAIA_%202024%2023-01-24.xlsx"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https://eadres-my.sharepoint.com/personal/alvaro_serrano_adres_gov_co/Documents/Archivos%20de%20chat%20de%20Microsoft%20Teams/DIES-FR07_Formato_PAIA_V06%202024.xlsx" TargetMode="External"/><Relationship Id="rId1" Type="http://schemas.openxmlformats.org/officeDocument/2006/relationships/externalLinkPath" Target="/personal/alvaro_serrano_adres_gov_co/Documents/Archivos%20de%20chat%20de%20Microsoft%20Teams/DIES-FR07_Formato_PAIA_V06%202024.xlsx" TargetMode="External"/></Relationships>
</file>

<file path=xl/externalLinks/_rels/externalLink4.xml.rels><?xml version="1.0" encoding="UTF-8" standalone="yes"?>
<Relationships xmlns="http://schemas.openxmlformats.org/package/2006/relationships"><Relationship Id="rId2" Type="http://schemas.openxmlformats.org/officeDocument/2006/relationships/externalLinkPath" Target="file:///C:\Users\Julian.Mendez\AppData\Local\Microsoft\Windows\INetCache\Content.Outlook\UEWMM2E6\DIES-FR07_Proyecto_PAIA_%202024%2023-01-24%20OCI.xlsx" TargetMode="External"/><Relationship Id="rId1" Type="http://schemas.openxmlformats.org/officeDocument/2006/relationships/externalLinkPath" Target="file:///C:\Users\Julian.Mendez\AppData\Local\Microsoft\Windows\INetCache\Content.Outlook\UEWMM2E6\DIES-FR07_Proyecto_PAIA_%202024%2023-01-24%20OCI.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personal/eliana_rodriguez_adres_gov_co/Documents/2022/Plan%20de%20acci&#243;n/DIES-FR07_Plan_Acci&#243;n_2022_Consolidado%20a%2025012022%20v2%20Base.xlsx" TargetMode="External"/></Relationships>
</file>

<file path=xl/externalLinks/_rels/externalLink6.xml.rels><?xml version="1.0" encoding="UTF-8" standalone="yes"?>
<Relationships xmlns="http://schemas.openxmlformats.org/package/2006/relationships"><Relationship Id="rId2" Type="http://schemas.openxmlformats.org/officeDocument/2006/relationships/externalLinkPath" Target="https://eadres-my.sharepoint.com/personal/norela_briceno_adres_gov_co/Documents/Documents/Plan%20de%20Acci&#243;n%20Integrado/Plan%20de%20Acci&#243;n%202023/Informes/Ejecuci&#243;n%20IV%20Trimestre%20Plan%20de%20Acci&#243;n%20Integrado%202023.xlsx" TargetMode="External"/><Relationship Id="rId1" Type="http://schemas.openxmlformats.org/officeDocument/2006/relationships/externalLinkPath" Target="/personal/norela_briceno_adres_gov_co/Documents/Documents/Plan%20de%20Acci&#243;n%20Integrado/Plan%20de%20Acci&#243;n%202023/Informes/Ejecuci&#243;n%20IV%20Trimestre%20Plan%20de%20Acci&#243;n%20Integrado%202023.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eadres.sharepoint.com/personal/eliana_rodriguez_adres_gov_co/Documents/2022/DIES/An&#225;lisis%20de%20funcion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Funciones"/>
      <sheetName val="Plan de Accion Anual - PAIA"/>
      <sheetName val="PAIA OCI"/>
      <sheetName val="Diccionario de datos"/>
      <sheetName val="Listas"/>
      <sheetName val="PAIA - GDOC"/>
      <sheetName val="PAIA - GCON"/>
      <sheetName val="PAIA OAPCR"/>
      <sheetName val="Funciones por Dependencia"/>
    </sheetNames>
    <sheetDataSet>
      <sheetData sheetId="0"/>
      <sheetData sheetId="1"/>
      <sheetData sheetId="2"/>
      <sheetData sheetId="3"/>
      <sheetData sheetId="4">
        <row r="2">
          <cell r="A2" t="str">
            <v>Desarrollo Organizacional</v>
          </cell>
          <cell r="H2" t="str">
            <v>Gestión del Riesgo de Corrupción – Mapa de Riesgos de Corrupción</v>
          </cell>
        </row>
        <row r="3">
          <cell r="A3" t="str">
            <v>Gestión Misional</v>
          </cell>
          <cell r="H3" t="str">
            <v>Racionalización de trámites</v>
          </cell>
        </row>
        <row r="4">
          <cell r="A4" t="str">
            <v>Grupos de Valor</v>
          </cell>
          <cell r="H4" t="str">
            <v>Rendición de cuentas</v>
          </cell>
        </row>
        <row r="5">
          <cell r="A5"/>
          <cell r="H5" t="str">
            <v>Mecanismos para mejorar la atención al ciudadano</v>
          </cell>
        </row>
        <row r="6">
          <cell r="H6" t="str">
            <v>Mecanismos para la transparencia y acceso a la Información</v>
          </cell>
        </row>
        <row r="7">
          <cell r="H7" t="str">
            <v>Iniciativas adicionales que permitan fortalecer su estrategia de lucha contra la corrupción</v>
          </cell>
        </row>
        <row r="8">
          <cell r="H8" t="str">
            <v>No aplica</v>
          </cell>
        </row>
      </sheetData>
      <sheetData sheetId="5"/>
      <sheetData sheetId="6"/>
      <sheetData sheetId="7"/>
      <sheetData sheetId="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Funciones"/>
      <sheetName val="Plan de Accion Anual - PAIA"/>
      <sheetName val="Hoja1"/>
      <sheetName val="Diccionario de datos"/>
      <sheetName val="Listas"/>
      <sheetName val="Funciones por Dependencia"/>
    </sheetNames>
    <sheetDataSet>
      <sheetData sheetId="0"/>
      <sheetData sheetId="1"/>
      <sheetData sheetId="2"/>
      <sheetData sheetId="3"/>
      <sheetData sheetId="4">
        <row r="2">
          <cell r="A2" t="str">
            <v>Desarrollo Organizacional</v>
          </cell>
          <cell r="H2" t="str">
            <v>Gestión del Riesgo de Corrupción – Mapa de Riesgos de Corrupción</v>
          </cell>
        </row>
        <row r="3">
          <cell r="A3" t="str">
            <v>Gestión Misional</v>
          </cell>
          <cell r="H3" t="str">
            <v>Racionalización de trámites</v>
          </cell>
        </row>
        <row r="4">
          <cell r="A4" t="str">
            <v>Grupos de Valor</v>
          </cell>
          <cell r="H4" t="str">
            <v>Rendición de cuentas</v>
          </cell>
        </row>
        <row r="5">
          <cell r="H5" t="str">
            <v>Mecanismos para mejorar la atención al ciudadano</v>
          </cell>
        </row>
        <row r="6">
          <cell r="H6" t="str">
            <v>Mecanismos para la transparencia y acceso a la Información</v>
          </cell>
        </row>
        <row r="7">
          <cell r="H7" t="str">
            <v>Iniciativas adicionales que permitan fortalecer su estrategia de lucha contra la corrupción</v>
          </cell>
        </row>
        <row r="8">
          <cell r="H8" t="str">
            <v>No aplica</v>
          </cell>
        </row>
      </sheetData>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Funciones"/>
      <sheetName val="Plan de Accion Anual - PAIA"/>
      <sheetName val="Diccionario de datos"/>
      <sheetName val="Listas"/>
      <sheetName val="Funciones por Dependencia"/>
    </sheetNames>
    <sheetDataSet>
      <sheetData sheetId="0"/>
      <sheetData sheetId="1"/>
      <sheetData sheetId="2"/>
      <sheetData sheetId="3">
        <row r="2">
          <cell r="A2" t="str">
            <v>Desarrollo Organizacional</v>
          </cell>
          <cell r="H2" t="str">
            <v>Gestión del Riesgo de Corrupción – Mapa de Riesgos de Corrupción</v>
          </cell>
        </row>
        <row r="3">
          <cell r="A3" t="str">
            <v>Gestión Misional</v>
          </cell>
          <cell r="H3" t="str">
            <v>Racionalización de trámites</v>
          </cell>
        </row>
        <row r="4">
          <cell r="A4" t="str">
            <v>Grupos de Valor</v>
          </cell>
          <cell r="H4" t="str">
            <v>Rendición de cuentas</v>
          </cell>
        </row>
        <row r="5">
          <cell r="A5"/>
          <cell r="H5" t="str">
            <v>Mecanismos para mejorar la atención al ciudadano</v>
          </cell>
        </row>
        <row r="6">
          <cell r="H6" t="str">
            <v>Mecanismos para la transparencia y acceso a la Información</v>
          </cell>
        </row>
        <row r="7">
          <cell r="H7" t="str">
            <v>Iniciativas adicionales que permitan fortalecer su estrategia de lucha contra la corrupción</v>
          </cell>
        </row>
        <row r="8">
          <cell r="H8" t="str">
            <v>No aplica</v>
          </cell>
        </row>
      </sheetData>
      <sheetData sheetId="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Funciones"/>
      <sheetName val="Plan de Accion Anual - PAIA"/>
      <sheetName val="Hoja1"/>
      <sheetName val="Diccionario de datos"/>
      <sheetName val="Listas"/>
      <sheetName val="Funciones por Dependencia"/>
    </sheetNames>
    <sheetDataSet>
      <sheetData sheetId="0" refreshError="1"/>
      <sheetData sheetId="1"/>
      <sheetData sheetId="2" refreshError="1"/>
      <sheetData sheetId="3" refreshError="1"/>
      <sheetData sheetId="4">
        <row r="2">
          <cell r="A2" t="str">
            <v>Desarrollo Organizacional</v>
          </cell>
          <cell r="H2" t="str">
            <v>Gestión del Riesgo de Corrupción – Mapa de Riesgos de Corrupción</v>
          </cell>
        </row>
        <row r="3">
          <cell r="A3" t="str">
            <v>Gestión Misional</v>
          </cell>
          <cell r="H3" t="str">
            <v>Racionalización de trámites</v>
          </cell>
        </row>
        <row r="4">
          <cell r="A4" t="str">
            <v>Grupos de Valor</v>
          </cell>
          <cell r="H4" t="str">
            <v>Rendición de cuentas</v>
          </cell>
        </row>
        <row r="5">
          <cell r="H5" t="str">
            <v>Mecanismos para mejorar la atención al ciudadano</v>
          </cell>
        </row>
        <row r="6">
          <cell r="H6" t="str">
            <v>Mecanismos para la transparencia y acceso a la Información</v>
          </cell>
        </row>
        <row r="7">
          <cell r="H7" t="str">
            <v>Iniciativas adicionales que permitan fortalecer su estrategia de lucha contra la corrupción</v>
          </cell>
        </row>
        <row r="8">
          <cell r="H8" t="str">
            <v>No aplica</v>
          </cell>
        </row>
      </sheetData>
      <sheetData sheetId="5"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se ajustada"/>
      <sheetName val="Plan de Accion Anual - PAIA"/>
      <sheetName val="Diccionario de datos"/>
      <sheetName val="Plan Estratégico"/>
      <sheetName val="Listas"/>
    </sheetNames>
    <sheetDataSet>
      <sheetData sheetId="0"/>
      <sheetData sheetId="1"/>
      <sheetData sheetId="2"/>
      <sheetData sheetId="3"/>
      <sheetData sheetId="4">
        <row r="2">
          <cell r="AA2" t="str">
            <v>Dirección Administrativa y Financiera</v>
          </cell>
          <cell r="AE2" t="str">
            <v>Alvaro Rojas Fuentes</v>
          </cell>
        </row>
        <row r="3">
          <cell r="AA3" t="str">
            <v>Dirección General</v>
          </cell>
          <cell r="AE3" t="str">
            <v>Andrea Consuelo Lopez Zorro</v>
          </cell>
        </row>
        <row r="4">
          <cell r="AA4" t="str">
            <v>Dirección de Gestión de Recursos Financieros de la Salud</v>
          </cell>
          <cell r="AE4" t="str">
            <v>Carmen Rocio Rangel Quintero</v>
          </cell>
        </row>
        <row r="5">
          <cell r="AA5" t="str">
            <v>Dirección de Gestión de Tecnologías de Información y Comunicaciones</v>
          </cell>
          <cell r="AE5" t="str">
            <v>Diego Hernando Santacruz Santacruz</v>
          </cell>
        </row>
        <row r="6">
          <cell r="AA6" t="str">
            <v>Dirección de Liquidaciones y Garantías</v>
          </cell>
          <cell r="AE6" t="str">
            <v>Jorge Enrique Gutierrez</v>
          </cell>
        </row>
        <row r="7">
          <cell r="AA7" t="str">
            <v>Dirección de Otras Prestaciones</v>
          </cell>
          <cell r="AE7" t="str">
            <v>Juan Carlos Mendoza Pedraza</v>
          </cell>
        </row>
        <row r="8">
          <cell r="AA8" t="str">
            <v>Oficina Asesora Jurídica</v>
          </cell>
          <cell r="AE8" t="str">
            <v>Luis Miguel Rodriguez Garzón</v>
          </cell>
        </row>
        <row r="9">
          <cell r="AA9" t="str">
            <v>Oficina Asesora de Planeación y Control del Riesgo</v>
          </cell>
          <cell r="AE9" t="str">
            <v>Luisa Fernanda Gonzalez Mozo</v>
          </cell>
        </row>
        <row r="10">
          <cell r="AA10" t="str">
            <v>Oficina de Control Interno</v>
          </cell>
          <cell r="AE10" t="str">
            <v>Mauricio Ramírez Espitia</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Funciones"/>
      <sheetName val="Indice"/>
      <sheetName val="PEI 2020-2023"/>
      <sheetName val="Plan de Accion Anual 2023"/>
      <sheetName val="PAIA 612 PINAR 2023"/>
      <sheetName val="PAIA 612 PAA 2023"/>
      <sheetName val="PAIA 612 PLAN PREVISION"/>
      <sheetName val="PAIA 612 PLAN VACANTES"/>
      <sheetName val="PAIA 612 PETH 2023"/>
      <sheetName val="PAIA 612 BIENESTAR 2023"/>
      <sheetName val="PAIA 612 SST 2023"/>
      <sheetName val="PAIA 612 PIC 2023"/>
      <sheetName val="PAIA 612 PAAC 2023"/>
      <sheetName val="PAIA 612 PETI 2023"/>
      <sheetName val="PAIA 612 PSPI y TR 2023"/>
      <sheetName val="Avance por iniciativas"/>
      <sheetName val="Diccionario de datos"/>
      <sheetName val="Plan Estratégico"/>
      <sheetName val="Listas"/>
      <sheetName val="Funciones por Dependenci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ow r="2">
          <cell r="A2" t="str">
            <v>Desarrollo Organizacional</v>
          </cell>
          <cell r="AB2" t="str">
            <v>Dirección Administrativa y Financiera</v>
          </cell>
        </row>
        <row r="3">
          <cell r="A3" t="str">
            <v>Gestión Misional</v>
          </cell>
          <cell r="AB3" t="str">
            <v>Dirección General</v>
          </cell>
        </row>
        <row r="4">
          <cell r="A4" t="str">
            <v>Recursos</v>
          </cell>
          <cell r="AB4" t="str">
            <v>Dirección de Gestión de Recursos Financieros de la Salud</v>
          </cell>
        </row>
        <row r="5">
          <cell r="A5" t="str">
            <v>Grupos de Valor</v>
          </cell>
          <cell r="AB5" t="str">
            <v>Dirección de Gestión de Tecnologías de Información y Comunicaciones</v>
          </cell>
        </row>
        <row r="6">
          <cell r="AB6" t="str">
            <v>Dirección de Liquidaciones y Garantías</v>
          </cell>
        </row>
        <row r="7">
          <cell r="AB7" t="str">
            <v>Dirección de Otras Prestaciones</v>
          </cell>
        </row>
        <row r="8">
          <cell r="AB8" t="str">
            <v>Oficina Asesora Jurídica</v>
          </cell>
        </row>
        <row r="9">
          <cell r="AB9" t="str">
            <v>Oficina Asesora de Planeación y Control del Riesgo</v>
          </cell>
        </row>
        <row r="10">
          <cell r="AB10" t="str">
            <v>Oficina de Control Interno</v>
          </cell>
        </row>
      </sheetData>
      <sheetData sheetId="19"/>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álisis de funciones"/>
      <sheetName val="Hoja2"/>
    </sheetNames>
    <sheetDataSet>
      <sheetData sheetId="0"/>
      <sheetData sheetId="1">
        <row r="2">
          <cell r="B2" t="str">
            <v>Dirección Administrativa y Financiera</v>
          </cell>
          <cell r="C2" t="str">
            <v>1. Asistir al Director General de la ADRES en la determinación de las políticas, objetivos y estrategias relacionadas con la administración de la Entidad</v>
          </cell>
          <cell r="D2" t="str">
            <v>2. Dirigir la ejecución de los programas y actividades relacionadas con los asuntos, financieros, contables, gestión del talento humano, contratación pública, servicios administrativos, gestión documental, correspondencia y notificaciones de la Entidad,</v>
          </cell>
          <cell r="E2" t="str">
            <v>3. Implementar la política de empleo público e impartir los lineamientos para la adecuada administración del talento humano de la ADRES.</v>
          </cell>
          <cell r="F2" t="str">
            <v>4. Dirigir, programar, coordinar y ejecutar las actividades de administración de personal, seguridad industrial y relaciones laborales del personal y realizar los programas de selección, inducción, capacitación y hacer seguimiento al desempeño laboral de tos servidores de acuerdo con las políticas de la Entidad y fas normas legales vigentes establecidas sobre la materia.</v>
          </cell>
          <cell r="G2" t="str">
            <v>5. Dirigir y coordinar los estudios técnicos requeridos para modificar la estructura interna y la planta de personal de la ADRES</v>
          </cell>
          <cell r="H2" t="str">
            <v>6. Mantener actualizado el manual de funciones, requisitos y competencias de la ADRES</v>
          </cell>
          <cell r="I2" t="str">
            <v>7. Preparar y presentar en coordinación con la Dirección de Gestión de los Recursos Financieros de Salud y la Oficina Asesora de Planeación y Control de Riesgos, el Anteproyecto Anual de Presupuesto de los recursos propios para el funcionamiento de la entidad, de acuerdo con las directrices que imparta el Ministerio de Hacienda y Crédito Público, el Departamento Nacional de Planeación y el Director General de la ADRES</v>
          </cell>
          <cell r="J2" t="str">
            <v>8. Elaborar y presentar el Programa Anual de Caja (PAC) de los recursos propios del funcionamiento de la entidad, de acuerdo con las normas legales vigentes y las políticas establecidas por el Ministerio de Hacienda y Crédito Público y solicitar el PAC mensual.</v>
          </cell>
          <cell r="K2" t="str">
            <v>9. Distribuir el presupuesto de funcionamiento; coordinar y controlar la elaboración y trámite de las solicitudes de adición, modificación y traslados presupuestales; controlar la ejecución del presupuesto, y efectuar los trámites presupuestales requeridos para la ejecución de los recursos de funcionamiento de la Entidad, de conformidad con la normativa vigente.</v>
          </cell>
          <cell r="L2" t="str">
            <v>10. Llevar la contabilidad general de acuerdo con normas legales; elaborar los estados financieros de los recursos propios del funcionamiento de la Entidad; y elaborar la rendición de la cuenta anual con destino a las entidades competentes, de acuerdo con los lineamientos impartidos por dichas entidades,</v>
          </cell>
          <cell r="M2" t="str">
            <v>11. Administrar y controlar el manejo de las cuentas bancarias y caja menor que se creen en la Entidad para el manejo de los recursos de funcionamiento.</v>
          </cell>
          <cell r="N2" t="str">
            <v>12. Responder por la presentación oportuna de las declaraciones sobre información tributaria que solicite la Dirección de impuestos y Aduanas Nacionales ¿¿¿ DIAN sobre los recursos propios de funcionamiento de la Entidad*</v>
          </cell>
          <cell r="O2" t="str">
            <v>13. Elaborar los informes de ejecución presupuestal, financiera y contable requeridos por la ADRES, por la Contaduría General la Nación, por el Ministerio de Salud y Protección Social, por el Ministerio de Hacienda y Crédito Público y por los organismos de control</v>
          </cell>
          <cell r="P2" t="str">
            <v>14. Diseñar, proponer y desarrollar las estrategias, políticas y procedimientos que permitan la unidad de criterios para el suministro de la información y atención a los ciudadanos, así como la ejecución y control de los planes, programas, proyectos, procesos servicios y actividades en materia de atención al usuario y servicio al ciudadano.</v>
          </cell>
          <cell r="Q2" t="str">
            <v>15. Realizar seguimiento, ejercer control y llevar registro de las peticiones, quejas, denuncias, reclamos y sugerencias que le formulen a la entidad, realizándolos requerimientos que sean necesarios para garantizar el cumplimiento que regulan la materia y el respeto de los derechos que sobre el particular le asisten a los ciudadanos.</v>
          </cell>
          <cell r="R2" t="str">
            <v>16. Ejecutar y supervisar los procedimientos de adquisición, almacenamiento, custodia, mantenimiento y distribución de los bienes y servicios necesarios para el buen funcionamiento de la Entidad.</v>
          </cell>
          <cell r="S2" t="str">
            <v>17. Dirigir, elaborar y realizar el seguimiento a la ejecución de los planes de contratación y de adquisición de bienes y servicios, así como elaborar los contratos y su correspondiente liquidación de manera articulada con los instrumentos de planeación y presupuesto.</v>
          </cell>
          <cell r="T2" t="str">
            <v>18. Desarrollar y administrar los servicios y operaciones administrativas de servicios generales, almacén e inventarios de la Entidad</v>
          </cell>
          <cell r="U2" t="str">
            <v>19. Garantizar el aseguramiento y protección los bienes patrimoniales de la Entidad,</v>
          </cell>
          <cell r="V2" t="str">
            <v>20. Hacer seguimiento a la ejecución del Plan Anual de Adquisiciones, informando sus resultados para el ajuste o toma de acciones requeridas.</v>
          </cell>
          <cell r="W2" t="str">
            <v>21. Coordinar la prestación de los servicios de apoyo logístico a las diferentes dependencias de la Entidad.</v>
          </cell>
          <cell r="X2" t="str">
            <v>22. Realizar el inventario de bienes inmuebles, muebles y vehículos, y mantenerlo actualizado.</v>
          </cell>
          <cell r="Y2" t="str">
            <v>23. Definir y ejecutar el programa de gestión documental, archivo y correspondencia de acuerdo con la normatividad vigente en la materia.</v>
          </cell>
          <cell r="Z2" t="str">
            <v>24. Coordinar la función disciplinaria y aplicar el procedimiento con sujeción a lo establecido en la Ley 734 de 2002 0 las normas que la modifiquen o sustituyan.</v>
          </cell>
          <cell r="AA2" t="str">
            <v>25. Apoyar el desarrollo y sostenimiento del Sistema Integrado de Gestión Institucional.</v>
          </cell>
          <cell r="AB2" t="str">
            <v>26. Las demás que se le asignen y que correspondan a la naturaleza de la dependencia.</v>
          </cell>
        </row>
        <row r="3">
          <cell r="B3" t="str">
            <v>Dirección de Gestión de los Recursos Financieros de Salud</v>
          </cell>
          <cell r="C3" t="str">
            <v>1. Asistir al Director General en la determinación de las políticas, objetivos y estrategias relacionadas con la administración de los recursos financieros del SGSSS conforme a lo previsto en los artículos 66 y 67 de la Ley 1753 de 2015 y las normas que la modifiquen, adicionen o sustituyan.</v>
          </cell>
          <cell r="D3" t="str">
            <v>2. Planear, ejecutar y controlar las políticas, planes, programas y demás acciones relacionadas con la gestión y las operaciones presupuestales, contables y de tesorería de los recursos financieros del SGSSS, conforme a lo previsto en los artículos 66 y 67 de la Ley 1753 de 2015 y las normas que la modifiquen, adicionen o sustituyan.</v>
          </cell>
          <cell r="E3" t="str">
            <v>3. Elaborar y consolidar, bajo las directrices del Ministerio de Salud y Protección Social y en coordinación con las demás dependencias de la Entidad, el anteproyecto y proyecto anual de presupuesto de la Administradora de los Recursos del Sistema General de Seguridad Social en Salud ¿¿¿ ADRES en lo relacionado con los recursos en administración, así como la programación presupuestal de los mismos para aprobación de la Junta Directiva.</v>
          </cell>
          <cell r="F3" t="str">
            <v>4. Elaborar y ejecutar, en coordinación con las demás dependencias de la Entidad, el Programa Anual Mensualizado de Caja PAC, de los recursos en administración.</v>
          </cell>
          <cell r="G3" t="str">
            <v>5. Registrar y hacer seguimiento a la ejecución del presupuesto de ingresos y gastos de los recursos en administración.</v>
          </cell>
          <cell r="H3" t="str">
            <v>6. Preparar la sustentación de las modificaciones presupuestales de los recursos en administración*</v>
          </cell>
          <cell r="I3" t="str">
            <v>7. Proponer e implementar las directrices, instrucciones, conceptos y manuales técnicos para efectuar el recaudo, pago y giro de los recursos previstos en los artículos 66 y 67 de la Ley 1753 de 2015 y las normas que la modifiquen, adicionen o sustituyan.</v>
          </cell>
          <cell r="J3" t="str">
            <v>8. Efectuar el recaudo y el control de las fuentes de los recursos previstos en los artículos 66 y 67 de la Ley 1753 de 2015 y las normas que la modifiquen adicionen o sustituyan, de acuerdo con las directrices, instrucciones, conceptos y mecanismos establecidos para tal fin.</v>
          </cell>
          <cell r="K3" t="str">
            <v>9 Administrar, directamente o a través de fiducia pública o cualquier otro mecanismo financiero de administración de recursos, el portafolio de inversiones con criterios de seguridad, liquidez y rentabilidad, de acuerdo con las políticas definidas para el efecto.</v>
          </cell>
          <cell r="L3" t="str">
            <v>10. Efectuar el pago y giro de los recursos en administración, resultado del proceso de liquidación y garantías y del proceso de prestaciones excepcionales, a cargo de las dependencias de la Entidad.</v>
          </cell>
          <cell r="M3" t="str">
            <v>11. Ejecutar las operaciones financieras relacionadas con los recursos del FONSAET de acuerdo con lo establecido en la Ley 1438 de 2011, Ley 1608 de 2013 y el Decreto 2651 de 2014 y demás normas que las modifiquen, adicionen o sustituyan y los lineamientos del Ministerio de Salud y Protección Social.</v>
          </cell>
          <cell r="N3" t="str">
            <v>12. Hacer seguimiento a los registros y a los valores identificados, aclarados y reintegrados por la Entidad, en el marco del artículo 3 del Decreto Ley 1281 de 2002</v>
          </cell>
          <cell r="O3" t="str">
            <v>13 Adoptar e implementar los mecanismos de control para el recaudo, pago y giro de los recursos en administración, con el fin de evitar fraudes y pagos indebidos.</v>
          </cell>
          <cell r="P3" t="str">
            <v>14. Llevar la contabilidad y presentar los estados financieros de acuerdo con el Régimen de Contabilidad Pública, efectuar el análisis y presentar los informes establecidos o requeridos, identificando las operaciones propias de los recursos eh administración y los de propiedad de las Entidades Territoriales.</v>
          </cell>
          <cell r="Q3" t="str">
            <v>15. Realizar en coordinación con las demás dependencias, la conciliación mensual de la información financiera de los recursos en administración.</v>
          </cell>
          <cell r="R3" t="str">
            <v>16. Disponer y suministrar la información sobre las operaciones realizadas por la dependencia en los procesos a su cargo* en las condiciones y características establecidas o requeridas por el Ministerio de Salud y Protección Social y los demás organismos de seguimiento y control.</v>
          </cell>
          <cell r="S3" t="str">
            <v>17. Preparar los requerimientos funcionales para la actualización y/o ajustes a los sistemas de información que soportan los procesos a cargo de la dependencia.</v>
          </cell>
          <cell r="T3" t="str">
            <v>18. Presentar la rendición de la cuenta anual de los recursos en administración.</v>
          </cell>
          <cell r="U3" t="str">
            <v>19. Responder por la presentación oportuna de las declaraciones sobre información tributaria que solicite la Dirección de Impuestos y Aduanas Nacionales ¿¿¿ DIAN, sobre los recursos en administración.</v>
          </cell>
          <cell r="V3" t="str">
            <v>20. Atender las peticiones y consultas relacionadas con asuntos de su competencia.</v>
          </cell>
          <cell r="W3" t="str">
            <v>21. Apoyar el desarrollo y sostenimiento del Sistema Integrado de Gestión Institucional.</v>
          </cell>
          <cell r="X3" t="str">
            <v>22. Las demás que se le asignen y que correspondan a la naturaleza de la dependencia.</v>
          </cell>
        </row>
        <row r="4">
          <cell r="B4" t="str">
            <v>Dirección de Gestión de Tecnologías de Información y Comunicaciones</v>
          </cell>
          <cell r="C4" t="str">
            <v>1. Impartir los lineamientos en materia tecnológica para definir políticas, estrategias y prácticas que soporten la gestión de la entidad.</v>
          </cell>
          <cell r="D4" t="str">
            <v>2. Garantizar la aplicación de los estándares, buenas prácticas y principios para el suministro de la información a cargo de la entidad.</v>
          </cell>
          <cell r="E4" t="str">
            <v>3. Preparar el plan institucional estratégico de la entidad en materia de tecnología de la información y comunicaciones.</v>
          </cell>
          <cell r="F4" t="str">
            <v>4. Aplicar los lineamientos y procesos de arquitectura tecnológica del Ministerio de las tecnologías de la Información y las Telecomunicaciones en materia de software, hardware, redes y telecomunicaciones, acorde con los parámetros gubernamentales para su adquisición, operación, soporte especializado y mantenimiento.</v>
          </cell>
          <cell r="G4" t="str">
            <v>5. Gestionar y definir la metodología que la Entidad debe adoptar para la implementación de las mejores prácticas recomendadas por la Biblioteca de Infraestructura de Tecnologías de Información, para el desarrollo de la gestión y construcción de sistemas de información en la Entidad</v>
          </cell>
          <cell r="H4" t="str">
            <v>6. Gestionar los requerimientos de sistemas de información que presenten las diferentes dependencias de la Entidad, de acuerdo a la metodología establecida desde el planteamiento funcional de requerimientos hasta la definición de estándares de datos y buenas prácticas de desarrollo de software.</v>
          </cell>
          <cell r="I4" t="str">
            <v>7. Gestionar la operación, disponibilidad, continuidad y prestación de los servicios requeridos para soportar la plataforma tecnológica y de apoyo de la infraestructura de información y comunicaciones en los procesos de la Entidad*</v>
          </cell>
          <cell r="J4" t="str">
            <v>8. Gestionar y administrar la ejecución de los procesos operativos de los diferentes componentes del Sistema de Información de la Entidad y generar estadísticas e informes derivados del análisis de los sistemas de información y su desempeño y operación.</v>
          </cell>
          <cell r="K4" t="str">
            <v>9. Asesorar en la definición de los estándares de datos de los sistemas de información y de seguridad informática de competencia de la Entidad</v>
          </cell>
          <cell r="L4" t="str">
            <v>10. Impartir lineamientos tecnológicos para e! cumplimiento de estándares de seguridad, privacidad, calidad y oportunidad de la información de la Entidad y la interoperabilidad de los sistemas que la soportan, así como el intercambio permanente de información.</v>
          </cell>
          <cell r="M4" t="str">
            <v>11. Apoyar al Ministerio de Salud y Protección Social en la definición del mapa de información sectorial e institucional que permita contar de manera actualizada y completa con los procesos de producción de información del Sector y del Ministerio, en coordinación con las dependencias de la Entidad,</v>
          </cell>
          <cell r="N4" t="str">
            <v>12. Promover aplicaciones, servicios y trámites en línea para el uso de los servidores públicos, ciudadanos y otras entidades, como herramientas para una mejor gestión.</v>
          </cell>
          <cell r="O4" t="str">
            <v>13. Proponer e implementar las políticas de seguridad informática y de la plataforma tecnológica de la Entidad, definiendo los planes de contingencia y supervisando su adecuada y efectiva aplicación,</v>
          </cell>
          <cell r="P4" t="str">
            <v>14. Diseñar estrategias, instrumentos y herramientas con aplicación de tecnologías de la información y las comunicaciones para brindar de manera constante y permanente un buen servicio al ciudadano y a las entidades del Sector.</v>
          </cell>
          <cell r="Q4" t="str">
            <v>15. Gestionar y administrar los procesos de adquisición y actualización del licenciamiento, requerido para el desarrollo de las actividades de la Entidad.</v>
          </cell>
          <cell r="R4" t="str">
            <v>16. Gestionar la operación, disponibilidad, continuidad y prestación de los servicios requeridos para soportar la plataforma tecnológica y de apoyo de la infraestructura de información y comunicaciones en los procesos de 'a Entidad.</v>
          </cell>
          <cell r="S4" t="str">
            <v>17. Supervisar y realizar el seguimiento a los contratos de desarrollo de software, aplicación de metodologías y buenas prácticas, así como la ejecución de mantenimientos y controles de cambio al Sistema de Información.</v>
          </cell>
          <cell r="T4" t="str">
            <v>18. Participar en el seguimiento y evaluación de las políticas, programas e instrumentos relacionados con la información de la entidad.</v>
          </cell>
          <cell r="U4" t="str">
            <v>19. Dirigir y orientar el desarrollo de los contenidos y ambientes virtuales requeridos para et cumplimiento de las funciones y objetivos de la entidad.</v>
          </cell>
          <cell r="V4" t="str">
            <v>20. Apoyar el desarrollo y sostenimiento del Sistema Integrado de Gestión Institucional.</v>
          </cell>
          <cell r="W4" t="str">
            <v>21. Las demás que se le asignen y que correspondan a la naturaleza de la dependencia.</v>
          </cell>
        </row>
        <row r="5">
          <cell r="B5" t="str">
            <v>Dirección de Liquidaciones y Garantías</v>
          </cell>
          <cell r="C5" t="str">
            <v>1. Dirigir el proceso de compensación mediante el cual se reconoce la Unidad de Pago por Capitación-UPC, y el per-cápita de Promoción y Prevención de la Salud a las EPS del Régimen Contributivo.</v>
          </cell>
          <cell r="D5" t="str">
            <v>2. Dirigir el proceso de liquidación y reconocimiento de las prestaciones económicas a los afiliados al régimen contributivo y a los regímenes especiales y exceptuados con ingresos adicionales.</v>
          </cell>
          <cell r="E5" t="str">
            <v>3. Dirigir el proceso de liquidación y reconocimiento de la Unidad de Pago por Capitación-UPC del Régimen Subsidiado.</v>
          </cell>
          <cell r="F5" t="str">
            <v>4. Adoptar las metodologías e impartir los lineamientos para adelantar las auditorías a los procesos de compensación, liquidación y reconocimiento de las prestaciones económicas y de liquidación y reconocimiento de la Unidad de Pago por Capitación-UPC del Régimen Subsidiado.</v>
          </cell>
          <cell r="G5" t="str">
            <v>5. Impartir las directrices para la ejecución de las acciones, operaciones y mecanismos dirigidos al desarrollo de los mecanismos previstos en el artículo 41 del Decreto Ley 4107 de 2011, de acuerdo con lo establecido en la normativa vigente.</v>
          </cell>
          <cell r="H5" t="str">
            <v>6. Proponer e implementar las directrices, instrucciones, conceptos y manuales técnicos para efectuar los procesos a cargo de la Dirección de Liquidación y de Garantías y de las Subdirecciones de esta dependencia.</v>
          </cell>
          <cell r="I5" t="str">
            <v>7. Disponer y suministrar la información sobre las operaciones realizadas por la dependencia en los procesos a su cargo, en las condiciones y características establecidas o requeridas por el Ministerio de Salud y Protección Social y los demás organismos de seguimiento y control.</v>
          </cell>
          <cell r="J5" t="str">
            <v>8. Presentar los requerimientos funcionales para la actualización o ajustes a los sistemas de información que soportan los procesos a cargo de la dependencia.</v>
          </cell>
          <cell r="K5" t="str">
            <v>9. Atender las peticiones y consultas relacionadas con asuntos de su competencia.</v>
          </cell>
          <cell r="L5" t="str">
            <v>10. Apoyar el desarrollo y sostenimiento del Sistema Integrado de Gestión Institucional.</v>
          </cell>
          <cell r="M5" t="str">
            <v>11. Las demás que se le asignen y que correspondan a la naturaleza de la dependencia.</v>
          </cell>
        </row>
        <row r="6">
          <cell r="B6" t="str">
            <v>Dirección de Otras Prestaciones</v>
          </cell>
          <cell r="C6" t="str">
            <v>1. Planear, hacer seguimiento, controlar y verificar el proceso de liquidación y reconocimiento y pago de otras prestaciones por concepto de los servicios de salud determinados por el Ministerio de Salud y Protección Social, de las víctimas de eventos catastróficos, terroristas y de accidentes de tránsito que venía pagando el FOSYGA y las indemnizaciones y auxilios a las víctimas de eventos catastróficos y, terroristas.</v>
          </cell>
          <cell r="D6" t="str">
            <v>2. Proponer e implementar las directrices, instrucciones, conceptos y manuales técnicos para adelantar el proceso de liquidación, reconocimiento y pago de otras prestaciones por concepto de los servicios de salud determinados por el Ministerio de Salud y Protección Social} de las víctimas de eventos catastróficos, terroristas y de accidentes de tránsito que venía pagando el FOSYGA y las indemnizaciones y auxilios a las víctimas de eventos catastróficos y terroristas.</v>
          </cell>
          <cell r="E6" t="str">
            <v>3. Certificar la viabilidad del reconocimiento de otras prestaciones por concepto de los servicios de salud determinados por el Ministerio de Salud y Protección Social, de las víctimas de eventos catastróficos, terroristas y de accidentes de tránsito que venía pagando el FOSYGA y las indemnizaciones y auxilios a las víctimas de eventos catastróficos, terroristas.</v>
          </cell>
          <cell r="F6" t="str">
            <v>4. Consolidar la información de los anexos técnicos remitidos por tas entidades beneficiarias del reconocimiento y pago de otras prestaciones, relacionadas con los valores a girar a proveedores e instituciones prestadoras de servicios de salud y reportar lo pertinente a la Dirección de Gestión de los Recursos Financieros de Salud.</v>
          </cell>
          <cell r="G6" t="str">
            <v>5. Hacer seguimiento y analizar el comportamiento de los ingresos y gastos, y en general, de los recursos involucrados en los procesos y contratos que se adelanten en desarrollo del proceso de reconocimiento y pago de otras prestaciones por concepto de los servicios de salud determinados por el Ministerio de Salud y Protección Social, de las víctimas de eventos catastróficos, terroristas y de accidentes de tránsito que venía pagando el FOSYGA y las indemnizaciones y auxilios a las víctimas de eventos catastróficos, terroristas.</v>
          </cell>
          <cell r="H6" t="str">
            <v>6. Prestar a la Oficina Asesora Jurídica el apoyo técnico requerido para adelantar la defensa de los intereses del Estado en los procesos judiciales y demás reclamaciones que se adelanten en el marco de las competencias de la dependencia.</v>
          </cell>
          <cell r="I6" t="str">
            <v>7. Adoptar las metodologías e impartir los lineamientos para adelantar las auditorías al proceso de liquidación, reconocimiento y pago de otras prestaciones por concepto de los servicios de salud determinados por el Ministerio de Salud y Protección Social, de las víctimas de eventos catastróficos, terroristas y de accidentes de tránsito que venía pagando el FOSYGA y, las indemnizaciones y auxilios a las víctimas de eventos catastróficos y terroristas.</v>
          </cell>
          <cell r="J6" t="str">
            <v>8. Adelantar la supervisión de los contratos suscritos para adelantar la auditoría integral de otras prestaciones por concepto de los servicios de salud determinados por el Ministerio de Salud y Protección Social, de las víctimas de eventos catastróficos, terroristas y de accidentes de tránsito que venía pagando el FOSYGA y las indemnizaciones y auxilios a las víctimas de eventos catastróficos y terroristas.</v>
          </cell>
          <cell r="K6" t="str">
            <v>9. Realizar, en coordinación con la Dirección de Gestión de los Recursos Financieros de Salud, el análisis y la conciliación de la información sobre las operaciones a cargo de la dependencia.</v>
          </cell>
          <cell r="L6" t="str">
            <v>10. Presentar los requerimientos funcionales para la actualización o ajustes a los sistemas de información que soportan los procesos a cargo de la dependencia.</v>
          </cell>
          <cell r="M6" t="str">
            <v>11. Disponer y suministrar la información sobre las operaciones realizadas por la dependencia en los procesos a su cargo, en las condiciones y características establecidas o requeridas por el Ministerio de Salud y Protección Social y los demás organismos de seguimiento y control.</v>
          </cell>
          <cell r="N6" t="str">
            <v>12. Atender las peticiones y consultas relacionadas con asuntos de su competencia.</v>
          </cell>
          <cell r="O6" t="str">
            <v>13. Apoyar el desarrollo y sostenimiento del Sistema Integrado de Gestión Institucional.</v>
          </cell>
          <cell r="P6" t="str">
            <v>14. Las demás que se le asignen y que correspondan a la naturaleza de la dependencia.</v>
          </cell>
        </row>
        <row r="7">
          <cell r="B7" t="str">
            <v>Oficina Asesora de Planeación y Control de Riesgos</v>
          </cell>
          <cell r="C7" t="str">
            <v>1 Dirigir, administrar y promover el desarrollo, implementación y sostenibilidad del Sistema Integrado de Planeación y Gestión de la Administradora de los Recursos del Sistema General de Seguridad Social en Salud ¿¿¿ ADRES.</v>
          </cell>
          <cell r="D7" t="str">
            <v>2. Asesorar al Director General y a las demás dependencias en la identificación, lineamientos, formulación, tratamiento y construcción del mapa de riesgos de operación de la Entidad, el cual debe incluir los riesgos de procesos, tecnológicos, legales y de corrupción.</v>
          </cell>
          <cell r="E7" t="str">
            <v>3. Diseñar la metodología para la construcción del mapa de riesgos de operación, partiendo de la identificación de los riesgos de procesos, tecnológicos, legales y de corrupción que puedan generarse en fas diferentes acciones que realiza la Entidad y efectuar su consolidación.</v>
          </cell>
          <cell r="F7" t="str">
            <v>4. Diseñar y aplicar las herramientas que permitan valorar y controlar el riesgo de operación.</v>
          </cell>
          <cell r="G7" t="str">
            <v>5. Asesorar a las dependencias de la Entidad en la identificación y prevención de los riesgos que puedan afectar el logro de sus objetivos,</v>
          </cell>
          <cell r="H7" t="str">
            <v>6. Asesorar al Director General de la ADRES y a las demás dependencias en la formulación, ejecución, seguimiento y evaluación de las políticas, planes, programas y proyectos orientados al cumplimiento de los objetivos institucionales de la Entidad</v>
          </cell>
          <cell r="I7" t="str">
            <v>7. Definir directrices, metodologías, instrumentos y cronogramas para la formulación, ejecución, seguimiento y evaluación de los planes, programas y proyectos de la ADRES.</v>
          </cell>
          <cell r="J7" t="str">
            <v>8. Elaborar, en coordinación con las dependencias de la Entidad, el Plan de Desarrollo Institucional, con sujeción al Plan Nacional de Desarrollo, los planes estratégicos y de acción, el Plan Operativo Anual y Plurianual de Inversiones, los Planes de Desarrollo Administrativo Sectorial y someterlos a aprobación del Director General de la ADRES.</v>
          </cell>
          <cell r="K7" t="str">
            <v>9. Hacer el seguimiento a la ejecución de la política y al cumplimiento de las metas de los planes, programas y proyectos de la Administradora de los Recursos del Sistema General de Seguridad Social en Salud ¿¿¿ ADRES.</v>
          </cell>
          <cell r="L7" t="str">
            <v>10. Preparar, consolidar y presentar, en coordinación con la Dirección Administrativa y Financiera y la Dirección de Gestión de los Recursos Financieros de Salud, el anteproyecto de presupuesto, así como la programación presupuestal plurianual de la Entidad, de acuerdo con las directrices que imparta el Ministerio de Hacienda y Crédito Público, el Departamento Nacional de Planeación y el Director General de la ADRES</v>
          </cell>
          <cell r="M7" t="str">
            <v>11. Establecer, conjuntamente con las dependencias de la ADRES, los indicadores para garantizar el control de gestión a los planes y actividades de la Entidad.</v>
          </cell>
          <cell r="N7" t="str">
            <v>12. Realizar, en coordinación con la Dirección Administrativa y Financiera, el seguimiento a la ejecución presupuestal de la Entidad, gestionar las modificaciones presupuestales a los proyectos de inversión y adelantar el trámite ante el Ministerio de Hacienda y Crédito Público y el Departamento Nacional de Planeación, de conformidad con el estatuto orgánico del Presupuesto y las normas que lo reglamenten.</v>
          </cell>
          <cell r="O7" t="str">
            <v>13. Hacer el seguimiento y evaluación a la gestión institucional, consolidar el informe de resultados y preparar los informes para ser presentados ante las instancias competentes.</v>
          </cell>
          <cell r="P7" t="str">
            <v>14. Estructurar, conjuntamente con las demás dependencias de la ADRES, los informes de gestión y rendición de cuentas a la ciudadanía y someterlos a aprobación del Director General.</v>
          </cell>
          <cell r="Q7" t="str">
            <v>15. Definir criterios para la realización de estudios organizacionales y planes de mejoramiento continuo.</v>
          </cell>
          <cell r="R7" t="str">
            <v>16. Orientar a las dependencias en la implementación del Sistema de Gestión de Calidad.</v>
          </cell>
          <cell r="S7" t="str">
            <v>17. Apoyar el desarrollo y sostenimiento del Sistema Integrado de Gestión Institucional.</v>
          </cell>
          <cell r="T7" t="str">
            <v>18. Diseñar, coordinar y administrar la gestión del riesgo en las diferentes dependencias o procesos de la Entidad con la periodicidad y la oportunidad requeridas.</v>
          </cell>
          <cell r="U7" t="str">
            <v>19. Las demás que se le asignen y que correspondan a la naturaleza de la dependencia.</v>
          </cell>
        </row>
        <row r="8">
          <cell r="B8" t="str">
            <v>Oficina Asesora Jurídica</v>
          </cell>
          <cell r="C8" t="str">
            <v>1. Asesorar al despacho del Director General de la ADRES y a las demás dependencias de la Entidad en los asuntos jurídicos de competencia de la misma.</v>
          </cell>
          <cell r="D8" t="str">
            <v>2. Representar judicial y extrajudicialmente a la ADRES en los procesos judiciales y procedimientos administrativos en los cuales sea parte o tercero interesado, previo otorgamiento de poder o delegación del Director General la ADRES.</v>
          </cell>
          <cell r="E8" t="str">
            <v>3. Ejercer vigilancia sobre la actuación de los abogados externos que excepcionalmente contrate la ADRES para defender sus intereses.</v>
          </cell>
          <cell r="F8" t="str">
            <v>4. Ejercer la facultad del cobro coactivo de conformidad con la normativa vigente sobre la materia,</v>
          </cell>
          <cell r="G8" t="str">
            <v>5. Coordinar y tramitar los recursos, revocatorias directas y en general las actuaciones jurídicas relacionadas con las funciones de la Entidad, que no correspondan a otras dependencias.</v>
          </cell>
          <cell r="H8" t="str">
            <v>6. Dirigir la interpretación y definir los criterios de aplicación de las normas relacionadas con la misión y fa gestión institucional.</v>
          </cell>
          <cell r="I8" t="str">
            <v>7. Estudiar, conceptuar y/o elaborar los proyectos de actos administrativos necesarios para la gestión de la Entidad, coordinar la notificación de los mismos, en los casos en que se requiera, y llevar el registro, numeración y archivo de toda la producción normativa de la Entidad.</v>
          </cell>
          <cell r="J8" t="str">
            <v>8. Atender y resolver las consultas y peticiones de carácter jurídico elevadas a ADRES y por las diferentes dependencias de la Entidad.</v>
          </cell>
          <cell r="K8" t="str">
            <v>9. Atender y resolver las acciones de tutela, de grupo, cumplimiento y populares y demás acciones constitucionales en las que se haga parte o tenga interés la ADRES.</v>
          </cell>
          <cell r="L8" t="str">
            <v>10. Recopilar y mantener actualizada la información de las normas constitucionales, legales y reglamentarias y la jurisprudencia relacionada con las competencias, misión institucional, objetivos y funciones de la ADRES.</v>
          </cell>
          <cell r="M8" t="str">
            <v>11. Establecer estrategias de prevención de daño antijurídico y participar en la definición de los mapas de riesgo jurídicos de la Entidad.</v>
          </cell>
          <cell r="N8" t="str">
            <v>12. Apoyar el desarrollo y sostenimiento del Sistema Integrado de Gestión Institucional.</v>
          </cell>
          <cell r="O8" t="str">
            <v>13. Las demás que se le asignen y que correspondan a la naturaleza de la dependencia.</v>
          </cell>
        </row>
        <row r="9">
          <cell r="B9" t="str">
            <v>Oficina de Control Interno</v>
          </cell>
          <cell r="C9" t="str">
            <v>1. Planear, dirigir y organizar la verificación y evaluación del Sistema de Control Interno de la Administradora de los Recursos del Sistema General de Seguridad Social en Salud ADRES.</v>
          </cell>
          <cell r="D9" t="str">
            <v>2. Verificar que el Sistema de Control Interno esté formalmente establecido dentro de la ADRES y que su ejercicio sea intrínseco al desarrollo de las funciones de todos los cargos, y en particular de aquellos que tengan responsabilidad de mando.</v>
          </cell>
          <cell r="E9" t="str">
            <v>3. Verificar que los controles definidos para los procesos y actividades que desarrolla la ADRES se cumplan por parte de los responsables de su ejecución.</v>
          </cell>
          <cell r="F9" t="str">
            <v>4. Verificar que los controles asociados con todas y cada una de las actividades de la ADRES estén adecuadamente definidos, sean apropiados y se mejoren permanentemente.</v>
          </cell>
          <cell r="G9" t="str">
            <v>5. Velar por el cumplimiento de las leyes, normas, políticas, procedimientos, planes, programas, proyectos y metas de la ADRES y recomendar los ajustes necesarios.</v>
          </cell>
          <cell r="H9" t="str">
            <v>6. Servir de apoyo a los directivos en el proceso de toma de decisiones, para obtener resultados esperados en los sistemas de Control Interno de la entidad.</v>
          </cell>
          <cell r="I9" t="str">
            <v>7. Verificar los procesos relacionados con el manejo de los recursos, bienes y los sistemas de información de la Administradora de los Recursos del Sistema General de Seguridad Social en Salud ¿¿¿ ADRES y recomendar los correctivos que sean necesarios.</v>
          </cell>
          <cell r="J9" t="str">
            <v>8. Fomentar una cultura del autocontrol que contribuya al mejoramiento continuo en el cumplimiento de la misión institucional.</v>
          </cell>
          <cell r="K9" t="str">
            <v>9. Evaluar y verificar la aplicación de los mecanismos de participación ciudadana que diseñe la ADRES en desarrollo del mandato Constitucional y legal,</v>
          </cell>
          <cell r="L9" t="str">
            <v>10. Mantener permanentemente informados a los directivos acerca del estado del control interno dentro de la ADRES, dando cuenta de las debilidades detectadas y de las fallas en su cumplimiento.</v>
          </cell>
          <cell r="M9" t="str">
            <v>11. Verificar que se implementen las medidas de mejora a que haya lugar.</v>
          </cell>
          <cell r="N9" t="str">
            <v>12. Publicar un informe pormenorizado del estado del control interno de la ADRES en la página web, de acuerdo con la Ley 1474 de 201 1 y en las normas que la modifiquen o adicionen.</v>
          </cell>
          <cell r="O9" t="str">
            <v>13. Asesorar y aconsejar a las dependencias de la ADRES en la adopción de acciones de mejoramiento e indicadores que surjan de las recomendaciones de los entes externos de control,</v>
          </cell>
          <cell r="P9" t="str">
            <v>14. Vigilar a las dependencias encargadas de recibir, tramitar y resolver las quejas, sugerencias, reclamos y denuncias que los ciudadanos formulen y que se relacionen con el cumplimiento de la misión de la Entidad y rendir al Director General de la ADRES un informe semestral.</v>
          </cell>
          <cell r="Q9" t="str">
            <v>15. Poner en conocimiento de los organismos competentes, la comisión de hechos presuntamente irregulares de los que conozca en desarrollo de sus funciones.</v>
          </cell>
          <cell r="R9" t="str">
            <v>16. Asesorar al Director General de la ADRES en las relaciones institucionales y funcionales con los organismos de control.</v>
          </cell>
          <cell r="S9" t="str">
            <v>17. Actuar como interlocutor frente a los organismos de control en desarrollo de las auditorías que los mismos practiquen sobre la Entidad, y en la recepción coordinación, preparación y entrega de cualquier información a cualquier entidad que lo requiera.</v>
          </cell>
          <cell r="T9" t="str">
            <v>18. Liderar y asesorar a las dependencias de la Entidad en la identificación y prevención de los riesgos que puedan afectar el logro de sus objetivos.</v>
          </cell>
          <cell r="U9" t="str">
            <v>19. Apoyar a la Oficina Asesora de Planeación y Control de Riesgos en la identificación y prevención de los riesgos que puedan afectar el logro de los objetivos de la Entidad.</v>
          </cell>
          <cell r="V9" t="str">
            <v>20. Monitorear permanentemente la gestión del riesgo de operación y la efectividad de los controles establecidos, así como realizar la revisión periódica del mapa de riesgos de operación y solicitar a la Oficina Asesora de Planeación y Control de Riesgos realizar los ajustes respectivos.</v>
          </cell>
          <cell r="W9" t="str">
            <v>21. Apoyar el desarrollo, sostenimiento y mejoramiento continuo del Sistema Integrado de Gestión Institucional, supervisar su efectividad y la observancia de sus recomendaciones.</v>
          </cell>
          <cell r="X9" t="str">
            <v>22. Desarrollar programas de auditoría de conformidad con la naturaleza objeto de evaluación y formular las observaciones y recomendaciones pertinentes.</v>
          </cell>
          <cell r="Y9" t="str">
            <v>23. Las demás que se le asignen y que correspondan a la naturaleza de la dependencia.</v>
          </cell>
        </row>
      </sheetData>
    </sheetDataSet>
  </externalBook>
</externalLink>
</file>

<file path=xl/persons/person.xml><?xml version="1.0" encoding="utf-8"?>
<personList xmlns="http://schemas.microsoft.com/office/spreadsheetml/2018/threadedcomments" xmlns:x="http://schemas.openxmlformats.org/spreadsheetml/2006/main">
  <person displayName="J.Fabian Vaca C" id="{55669432-5F53-4A8B-8584-481417354632}" userId="722dad360afa57f3" providerId="Windows Live"/>
  <person displayName="Ingrid Carola Amaya Moreno" id="{5046C020-5139-4A54-A5BE-1A77B3473208}" userId="S::Ingrid.Amaya@adres.gov.co::23f1a6b6-4e4e-48da-9cb1-94d471b1d3b1" providerId="AD"/>
  <person displayName="Diana Esperanza Torres Rodriguez" id="{CDE6E9E4-AF87-472C-828A-DB60A39FA62B}" userId="S::dianae.torres@adres.gov.co::e9df4285-efc6-4274-8366-ed2e8b22f4ab" providerId="AD"/>
  <person displayName="Fernando Jose Velasquez Avila" id="{78847A54-C457-4A8C-BBD9-D50381964488}" userId="S::Fernando.Velasquez@adres.gov.co::7a9fdcf5-42fa-46db-9d45-f7a196a138e7" providerId="AD"/>
</personList>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K90" dT="2023-09-28T20:56:32.67" personId="{78847A54-C457-4A8C-BBD9-D50381964488}" id="{1D76967B-6E37-48FB-8D0B-8065117C4148}">
    <text>Equipo de Comunicaciones y DAFP</text>
  </threadedComment>
</ThreadedComments>
</file>

<file path=xl/threadedComments/threadedComment2.xml><?xml version="1.0" encoding="utf-8"?>
<ThreadedComments xmlns="http://schemas.microsoft.com/office/spreadsheetml/2018/threadedcomments" xmlns:x="http://schemas.openxmlformats.org/spreadsheetml/2006/main">
  <threadedComment ref="L84" dT="2023-11-21T15:19:11.20" personId="{5046C020-5139-4A54-A5BE-1A77B3473208}" id="{E5E17053-DB1B-4DF5-81C4-F46B17EDA7AC}">
    <text>5 dh de revisión, ajustes y aprobación</text>
  </threadedComment>
  <threadedComment ref="E110" dT="2023-11-23T20:36:30.41" personId="{55669432-5F53-4A8B-8584-481417354632}" id="{67825D19-83B1-42ED-966B-7FF434EB8ABA}">
    <text xml:space="preserve">4.2.1. Levantamiento de los flujos de información 
Los flujos de información describen cómo la información se va moviendo a través de los procesos, sistemas de información o fuentes de almacenamiento </text>
  </threadedComment>
  <threadedComment ref="G135" dT="2023-11-28T15:29:54.58" personId="{78847A54-C457-4A8C-BBD9-D50381964488}" id="{0FFDC56A-8BEB-4DBA-9627-4D3437C3EBF5}">
    <text>Se sugiere: Revisar,analizar el material propuesto por la Dirección Administrativa y Financiera del lenguaje incluyentes  para realizar la respectiva  publicación en la página web.</text>
  </threadedComment>
  <threadedComment ref="E237" dT="2023-11-23T20:36:30.41" personId="{55669432-5F53-4A8B-8584-481417354632}" id="{5E939D93-9ACB-4999-8D2F-0EBD092EE273}">
    <text xml:space="preserve">4.2.1. Levantamiento de los flujos de información 
Los flujos de información describen cómo la información se va moviendo a través de los procesos, sistemas de información o fuentes de almacenamiento </text>
  </threadedComment>
  <threadedComment ref="H237" dT="2023-11-24T19:44:21.29" personId="{55669432-5F53-4A8B-8584-481417354632}" id="{56386016-4AA5-4AEC-8B60-9D986A57FFC4}">
    <text>Actividades entre dos personas y en espera lograr 3 para atender Gob Datos</text>
  </threadedComment>
</ThreadedComments>
</file>

<file path=xl/threadedComments/threadedComment3.xml><?xml version="1.0" encoding="utf-8"?>
<ThreadedComments xmlns="http://schemas.microsoft.com/office/spreadsheetml/2018/threadedcomments" xmlns:x="http://schemas.openxmlformats.org/spreadsheetml/2006/main">
  <threadedComment ref="M78" dT="2023-11-28T15:29:54.58" personId="{78847A54-C457-4A8C-BBD9-D50381964488}" id="{549AE470-5A30-4E7C-A354-5EA780C938DC}">
    <text>Se sugiere: Revisar,analizar el material propuesto por la Dirección Administrativa y Financiera del lenguaje incluyentes  para realizar la respectiva  publicación en la página web.</text>
  </threadedComment>
  <threadedComment ref="T230" dT="2023-11-21T15:19:11.20" personId="{5046C020-5139-4A54-A5BE-1A77B3473208}" id="{B218282B-CED8-47AA-A733-02B2A67D6E9D}">
    <text>5 dh de revisión, ajustes y aprobación</text>
  </threadedComment>
  <threadedComment ref="F261" dT="2023-11-23T20:36:30.41" personId="{55669432-5F53-4A8B-8584-481417354632}" id="{7758A9C7-6F71-4917-8DBF-575B06CCEF4C}">
    <text xml:space="preserve">4.2.1. Levantamiento de los flujos de información 
Los flujos de información describen cómo la información se va moviendo a través de los procesos, sistemas de información o fuentes de almacenamiento </text>
  </threadedComment>
  <threadedComment ref="N261" dT="2023-11-24T19:44:21.29" personId="{55669432-5F53-4A8B-8584-481417354632}" id="{D2953871-378C-47CD-969B-18E5B6A183AB}">
    <text>Actividades entre dos personas y en espera lograr 3 para atender Gob Datos</text>
  </threadedComment>
  <threadedComment ref="F262" dT="2023-11-23T20:36:30.41" personId="{55669432-5F53-4A8B-8584-481417354632}" id="{3B6856BA-39EE-4A15-A8A5-D2F5943E4F19}">
    <text xml:space="preserve">4.2.1. Levantamiento de los flujos de información 
Los flujos de información describen cómo la información se va moviendo a través de los procesos, sistemas de información o fuentes de almacenamiento </text>
  </threadedComment>
</ThreadedComments>
</file>

<file path=xl/threadedComments/threadedComment4.xml><?xml version="1.0" encoding="utf-8"?>
<ThreadedComments xmlns="http://schemas.microsoft.com/office/spreadsheetml/2018/threadedcomments" xmlns:x="http://schemas.openxmlformats.org/spreadsheetml/2006/main">
  <threadedComment ref="M78" dT="2023-11-28T15:29:54.58" personId="{78847A54-C457-4A8C-BBD9-D50381964488}" id="{4ACBA229-78DE-460F-9BB9-121366CCE776}">
    <text>Se sugiere: Revisar,analizar el material propuesto por la Dirección Administrativa y Financiera del lenguaje incluyentes  para realizar la respectiva  publicación en la página web.</text>
  </threadedComment>
  <threadedComment ref="T230" dT="2023-11-21T15:19:11.20" personId="{5046C020-5139-4A54-A5BE-1A77B3473208}" id="{AE2F0359-AFF8-4F6F-B204-FF2534B0207D}">
    <text>5 dh de revisión, ajustes y aprobación</text>
  </threadedComment>
  <threadedComment ref="F261" dT="2023-11-23T20:36:30.41" personId="{55669432-5F53-4A8B-8584-481417354632}" id="{3119F333-6845-41FE-89A5-52A064576FF1}">
    <text xml:space="preserve">4.2.1. Levantamiento de los flujos de información 
Los flujos de información describen cómo la información se va moviendo a través de los procesos, sistemas de información o fuentes de almacenamiento </text>
  </threadedComment>
  <threadedComment ref="N261" dT="2023-11-24T19:44:21.29" personId="{55669432-5F53-4A8B-8584-481417354632}" id="{7BCB4155-EF61-47AC-A19B-E940DB113EC2}">
    <text>Actividades entre dos personas y en espera lograr 3 para atender Gob Datos</text>
  </threadedComment>
  <threadedComment ref="F262" dT="2023-11-23T20:36:30.41" personId="{55669432-5F53-4A8B-8584-481417354632}" id="{AD4C4948-CD47-4551-87C7-29C326DBCFEA}">
    <text xml:space="preserve">4.2.1. Levantamiento de los flujos de información 
Los flujos de información describen cómo la información se va moviendo a través de los procesos, sistemas de información o fuentes de almacenamiento </text>
  </threadedComment>
</ThreadedComments>
</file>

<file path=xl/threadedComments/threadedComment5.xml><?xml version="1.0" encoding="utf-8"?>
<ThreadedComments xmlns="http://schemas.microsoft.com/office/spreadsheetml/2018/threadedcomments" xmlns:x="http://schemas.openxmlformats.org/spreadsheetml/2006/main">
  <threadedComment ref="M78" dT="2023-11-28T15:29:54.58" personId="{78847A54-C457-4A8C-BBD9-D50381964488}" id="{78A6AD6A-0AF2-4FC6-8843-8C6CB0DFF70C}">
    <text>Se sugiere: Revisar,analizar el material propuesto por la Dirección Administrativa y Financiera del lenguaje incluyentes  para realizar la respectiva  publicación en la página web.</text>
  </threadedComment>
  <threadedComment ref="T230" dT="2023-11-21T15:19:11.20" personId="{5046C020-5139-4A54-A5BE-1A77B3473208}" id="{450BE3B6-F37C-4545-B7A5-5EEEE94091F0}">
    <text>5 dh de revisión, ajustes y aprobación</text>
  </threadedComment>
  <threadedComment ref="F261" dT="2023-11-23T20:36:30.41" personId="{55669432-5F53-4A8B-8584-481417354632}" id="{9FBD8CCE-501F-4496-B504-CB08EDBE86C0}">
    <text xml:space="preserve">4.2.1. Levantamiento de los flujos de información 
Los flujos de información describen cómo la información se va moviendo a través de los procesos, sistemas de información o fuentes de almacenamiento </text>
  </threadedComment>
  <threadedComment ref="N261" dT="2023-11-24T19:44:21.29" personId="{55669432-5F53-4A8B-8584-481417354632}" id="{F2109E3A-A2AB-414B-8693-582C4975F042}">
    <text>Actividades entre dos personas y en espera lograr 3 para atender Gob Datos</text>
  </threadedComment>
  <threadedComment ref="F262" dT="2023-11-23T20:36:30.41" personId="{55669432-5F53-4A8B-8584-481417354632}" id="{CBCA1E0D-D54F-44E8-A3BE-60A9B1E5E639}">
    <text xml:space="preserve">4.2.1. Levantamiento de los flujos de información 
Los flujos de información describen cómo la información se va moviendo a través de los procesos, sistemas de información o fuentes de almacenamiento </text>
  </threadedComment>
</ThreadedComments>
</file>

<file path=xl/threadedComments/threadedComment6.xml><?xml version="1.0" encoding="utf-8"?>
<ThreadedComments xmlns="http://schemas.microsoft.com/office/spreadsheetml/2018/threadedcomments" xmlns:x="http://schemas.openxmlformats.org/spreadsheetml/2006/main">
  <threadedComment ref="F66" dT="2023-11-27T15:10:18.00" personId="{CDE6E9E4-AF87-472C-828A-DB60A39FA62B}" id="{8287B2ED-4D33-4121-9E94-D735DF86F374}">
    <text>Esta es una actividad a cargo de la Dirección General pero debe ser articulada con la DAF "proceso de GSCI</text>
  </threadedComment>
  <threadedComment ref="F67" dT="2023-11-27T15:10:18.00" personId="{CDE6E9E4-AF87-472C-828A-DB60A39FA62B}" id="{41C9617D-06A3-475E-B48C-ED0E5DD8AF82}">
    <text>Esta es una actividad a cargo de la Dirección General pero debe ser articulada con la DAF "proceso de GSCI</text>
  </threadedComment>
  <threadedComment ref="K68" dT="2023-11-28T15:29:54.58" personId="{78847A54-C457-4A8C-BBD9-D50381964488}" id="{93FE8873-4ECA-4B09-BF49-1EE041738C17}">
    <text>Se sugiere: Revisar,analizar el material propuesto por la Dirección Administrativa y Financiera del lenguaje incluyentes  para realizar la respectiva  publicación en la página web.</text>
  </threadedComment>
  <threadedComment ref="R193" dT="2023-11-21T15:19:11.20" personId="{5046C020-5139-4A54-A5BE-1A77B3473208}" id="{10C91558-1155-4513-BDF1-DA9302ECF55F}">
    <text>5 dh de revisión, ajustes y aprobación</text>
  </threadedComment>
  <threadedComment ref="E222" dT="2023-11-23T20:36:30.41" personId="{55669432-5F53-4A8B-8584-481417354632}" id="{1F5E53F1-D5FB-4817-A90B-2D89C8C5AFA6}">
    <text xml:space="preserve">4.2.1. Levantamiento de los flujos de información 
Los flujos de información describen cómo la información se va moviendo a través de los procesos, sistemas de información o fuentes de almacenamiento </text>
  </threadedComment>
  <threadedComment ref="L222" dT="2023-11-24T19:44:21.29" personId="{55669432-5F53-4A8B-8584-481417354632}" id="{07E54441-39F2-4C1B-97A5-B46218D0E72B}">
    <text>Actividades entre dos personas y en espera lograr 3 para atender Gob Datos</text>
  </threadedComment>
  <threadedComment ref="E223" dT="2023-11-23T20:36:30.41" personId="{55669432-5F53-4A8B-8584-481417354632}" id="{F9774E54-C6BB-4428-99EA-CEEBBB53EDBB}">
    <text xml:space="preserve">4.2.1. Levantamiento de los flujos de información 
Los flujos de información describen cómo la información se va moviendo a través de los procesos, sistemas de información o fuentes de almacenamiento </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9.bin"/><Relationship Id="rId1" Type="http://schemas.openxmlformats.org/officeDocument/2006/relationships/hyperlink" Target="https://adres.pensemos.com/suiteve/pln/pln;jsessionid=C65A5904639725AFBCDC12EEA71540A2?soa=40&amp;mdl=pln&amp;float=t&amp;plnId=213&amp;id=26037" TargetMode="External"/><Relationship Id="rId6" Type="http://schemas.microsoft.com/office/2017/10/relationships/threadedComment" Target="../threadedComments/threadedComment4.xml"/><Relationship Id="rId5" Type="http://schemas.openxmlformats.org/officeDocument/2006/relationships/comments" Target="../comments4.xml"/><Relationship Id="rId4" Type="http://schemas.openxmlformats.org/officeDocument/2006/relationships/vmlDrawing" Target="../drawings/vmlDrawing4.vml"/></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rinterSettings" Target="../printerSettings/printerSettings10.bin"/><Relationship Id="rId1" Type="http://schemas.openxmlformats.org/officeDocument/2006/relationships/hyperlink" Target="https://adres.pensemos.com/suiteve/pln/pln;jsessionid=C65A5904639725AFBCDC12EEA71540A2?soa=40&amp;mdl=pln&amp;float=t&amp;plnId=213&amp;id=26037" TargetMode="External"/><Relationship Id="rId6" Type="http://schemas.microsoft.com/office/2017/10/relationships/threadedComment" Target="../threadedComments/threadedComment5.xml"/><Relationship Id="rId5" Type="http://schemas.openxmlformats.org/officeDocument/2006/relationships/comments" Target="../comments5.xml"/><Relationship Id="rId4" Type="http://schemas.openxmlformats.org/officeDocument/2006/relationships/vmlDrawing" Target="../drawings/vmlDrawing5.vml"/></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printerSettings" Target="../printerSettings/printerSettings11.bin"/><Relationship Id="rId1" Type="http://schemas.openxmlformats.org/officeDocument/2006/relationships/hyperlink" Target="https://adres.pensemos.com/suiteve/pln/pln;jsessionid=C65A5904639725AFBCDC12EEA71540A2?soa=40&amp;mdl=pln&amp;float=t&amp;plnId=213&amp;id=26037" TargetMode="External"/><Relationship Id="rId6" Type="http://schemas.microsoft.com/office/2017/10/relationships/threadedComment" Target="../threadedComments/threadedComment6.xml"/><Relationship Id="rId5" Type="http://schemas.openxmlformats.org/officeDocument/2006/relationships/comments" Target="../comments6.xml"/><Relationship Id="rId4" Type="http://schemas.openxmlformats.org/officeDocument/2006/relationships/vmlDrawing" Target="../drawings/vmlDrawing6.v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3.bin"/><Relationship Id="rId1" Type="http://schemas.openxmlformats.org/officeDocument/2006/relationships/hyperlink" Target="https://adres.pensemos.com/suiteve/pln/pln;jsessionid=C65A5904639725AFBCDC12EEA71540A2?soa=40&amp;mdl=pln&amp;float=t&amp;plnId=213&amp;id=26037" TargetMode="External"/><Relationship Id="rId6" Type="http://schemas.microsoft.com/office/2017/10/relationships/threadedComment" Target="../threadedComments/threadedComment2.xml"/><Relationship Id="rId5" Type="http://schemas.openxmlformats.org/officeDocument/2006/relationships/comments" Target="../comments2.xml"/><Relationship Id="rId4"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4.bin"/><Relationship Id="rId1" Type="http://schemas.openxmlformats.org/officeDocument/2006/relationships/hyperlink" Target="https://adres.pensemos.com/suiteve/pln/pln;jsessionid=C65A5904639725AFBCDC12EEA71540A2?soa=40&amp;mdl=pln&amp;float=t&amp;plnId=213&amp;id=26037" TargetMode="External"/><Relationship Id="rId6" Type="http://schemas.microsoft.com/office/2017/10/relationships/threadedComment" Target="../threadedComments/threadedComment3.xml"/><Relationship Id="rId5" Type="http://schemas.openxmlformats.org/officeDocument/2006/relationships/comments" Target="../comments3.xml"/><Relationship Id="rId4" Type="http://schemas.openxmlformats.org/officeDocument/2006/relationships/vmlDrawing" Target="../drawings/vmlDrawing3.v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3963DD-1589-4DDD-8884-1A2B66A9D3BA}">
  <dimension ref="A2:AA40"/>
  <sheetViews>
    <sheetView showGridLines="0" workbookViewId="0">
      <selection sqref="A1:XFD1048576"/>
    </sheetView>
  </sheetViews>
  <sheetFormatPr baseColWidth="10" defaultColWidth="11" defaultRowHeight="15"/>
  <cols>
    <col min="1" max="16384" width="11" style="13"/>
  </cols>
  <sheetData>
    <row r="2" spans="1:27">
      <c r="A2" s="14" t="s">
        <v>0</v>
      </c>
      <c r="B2" s="13" t="s">
        <v>1</v>
      </c>
      <c r="C2" s="13" t="s">
        <v>2</v>
      </c>
      <c r="D2" s="13" t="s">
        <v>3</v>
      </c>
      <c r="E2" s="13" t="s">
        <v>4</v>
      </c>
      <c r="F2" s="13" t="s">
        <v>5</v>
      </c>
      <c r="G2" s="13" t="s">
        <v>6</v>
      </c>
      <c r="H2" s="13" t="s">
        <v>7</v>
      </c>
      <c r="I2" s="13" t="s">
        <v>8</v>
      </c>
      <c r="J2" s="13" t="s">
        <v>9</v>
      </c>
      <c r="K2" s="13" t="s">
        <v>10</v>
      </c>
      <c r="L2" s="13" t="s">
        <v>11</v>
      </c>
      <c r="M2" s="13" t="s">
        <v>12</v>
      </c>
      <c r="N2" s="13" t="s">
        <v>13</v>
      </c>
      <c r="O2" s="13" t="s">
        <v>14</v>
      </c>
      <c r="P2" s="13" t="s">
        <v>15</v>
      </c>
      <c r="Q2" s="13" t="s">
        <v>16</v>
      </c>
      <c r="R2" s="13" t="s">
        <v>17</v>
      </c>
      <c r="S2" s="13" t="s">
        <v>18</v>
      </c>
      <c r="T2" s="13" t="s">
        <v>19</v>
      </c>
      <c r="U2" s="13" t="s">
        <v>20</v>
      </c>
      <c r="V2" s="13" t="s">
        <v>21</v>
      </c>
      <c r="W2" s="13" t="s">
        <v>22</v>
      </c>
      <c r="X2" s="13" t="s">
        <v>23</v>
      </c>
      <c r="Y2" s="13" t="s">
        <v>24</v>
      </c>
      <c r="Z2" s="13" t="s">
        <v>25</v>
      </c>
      <c r="AA2" s="13" t="s">
        <v>26</v>
      </c>
    </row>
    <row r="3" spans="1:27">
      <c r="A3" s="14" t="s">
        <v>27</v>
      </c>
      <c r="B3" s="13" t="s">
        <v>28</v>
      </c>
      <c r="C3" s="13" t="s">
        <v>29</v>
      </c>
      <c r="D3" s="13" t="s">
        <v>30</v>
      </c>
      <c r="E3" s="13" t="s">
        <v>31</v>
      </c>
      <c r="F3" s="13" t="s">
        <v>32</v>
      </c>
      <c r="G3" s="13" t="s">
        <v>33</v>
      </c>
      <c r="H3" s="13" t="s">
        <v>34</v>
      </c>
      <c r="I3" s="13" t="s">
        <v>35</v>
      </c>
      <c r="J3" s="13" t="s">
        <v>36</v>
      </c>
      <c r="K3" s="13" t="s">
        <v>37</v>
      </c>
      <c r="L3" s="13" t="s">
        <v>38</v>
      </c>
      <c r="M3" s="13" t="s">
        <v>39</v>
      </c>
      <c r="N3" s="13" t="s">
        <v>40</v>
      </c>
      <c r="O3" s="13" t="s">
        <v>41</v>
      </c>
      <c r="P3" s="13" t="s">
        <v>42</v>
      </c>
      <c r="Q3" s="13" t="s">
        <v>43</v>
      </c>
      <c r="R3" s="13" t="s">
        <v>44</v>
      </c>
      <c r="S3" s="13" t="s">
        <v>45</v>
      </c>
      <c r="T3" s="13" t="s">
        <v>46</v>
      </c>
      <c r="U3" s="13" t="s">
        <v>47</v>
      </c>
      <c r="V3" s="13" t="s">
        <v>48</v>
      </c>
      <c r="W3" s="13" t="s">
        <v>49</v>
      </c>
    </row>
    <row r="4" spans="1:27">
      <c r="A4" s="14" t="s">
        <v>50</v>
      </c>
      <c r="B4" s="13" t="s">
        <v>51</v>
      </c>
      <c r="C4" s="13" t="s">
        <v>52</v>
      </c>
      <c r="D4" s="13" t="s">
        <v>53</v>
      </c>
      <c r="E4" s="13" t="s">
        <v>54</v>
      </c>
      <c r="F4" s="13" t="s">
        <v>55</v>
      </c>
      <c r="G4" s="13" t="s">
        <v>56</v>
      </c>
      <c r="H4" s="13" t="s">
        <v>57</v>
      </c>
      <c r="I4" s="13" t="s">
        <v>58</v>
      </c>
      <c r="J4" s="13" t="s">
        <v>59</v>
      </c>
      <c r="K4" s="13" t="s">
        <v>60</v>
      </c>
      <c r="L4" s="13" t="s">
        <v>61</v>
      </c>
      <c r="M4" s="13" t="s">
        <v>62</v>
      </c>
      <c r="N4" s="13" t="s">
        <v>63</v>
      </c>
      <c r="O4" s="13" t="s">
        <v>64</v>
      </c>
      <c r="P4" s="13" t="s">
        <v>65</v>
      </c>
      <c r="Q4" s="13" t="s">
        <v>66</v>
      </c>
      <c r="R4" s="13" t="s">
        <v>67</v>
      </c>
      <c r="S4" s="13" t="s">
        <v>68</v>
      </c>
      <c r="T4" s="13" t="s">
        <v>69</v>
      </c>
      <c r="U4" s="13" t="s">
        <v>70</v>
      </c>
      <c r="V4" s="13" t="s">
        <v>71</v>
      </c>
    </row>
    <row r="5" spans="1:27">
      <c r="A5" s="14" t="s">
        <v>72</v>
      </c>
      <c r="B5" s="13" t="s">
        <v>73</v>
      </c>
      <c r="C5" s="13" t="s">
        <v>74</v>
      </c>
      <c r="D5" s="13" t="s">
        <v>75</v>
      </c>
      <c r="E5" s="13" t="s">
        <v>76</v>
      </c>
      <c r="F5" s="13" t="s">
        <v>77</v>
      </c>
      <c r="G5" s="13" t="s">
        <v>78</v>
      </c>
      <c r="H5" s="13" t="s">
        <v>79</v>
      </c>
      <c r="I5" s="13" t="s">
        <v>80</v>
      </c>
      <c r="J5" s="13" t="s">
        <v>81</v>
      </c>
      <c r="K5" s="13" t="s">
        <v>82</v>
      </c>
      <c r="L5" s="13" t="s">
        <v>83</v>
      </c>
    </row>
    <row r="6" spans="1:27">
      <c r="A6" s="14" t="s">
        <v>84</v>
      </c>
      <c r="B6" s="13" t="s">
        <v>85</v>
      </c>
      <c r="C6" s="13" t="s">
        <v>86</v>
      </c>
      <c r="D6" s="13" t="s">
        <v>87</v>
      </c>
      <c r="E6" s="13" t="s">
        <v>88</v>
      </c>
      <c r="F6" s="13" t="s">
        <v>89</v>
      </c>
      <c r="G6" s="13" t="s">
        <v>90</v>
      </c>
      <c r="H6" s="13" t="s">
        <v>91</v>
      </c>
      <c r="I6" s="13" t="s">
        <v>92</v>
      </c>
      <c r="J6" s="13" t="s">
        <v>93</v>
      </c>
      <c r="K6" s="13" t="s">
        <v>94</v>
      </c>
      <c r="L6" s="13" t="s">
        <v>95</v>
      </c>
      <c r="M6" s="13" t="s">
        <v>96</v>
      </c>
      <c r="N6" s="13" t="s">
        <v>97</v>
      </c>
      <c r="O6" s="13" t="s">
        <v>98</v>
      </c>
    </row>
    <row r="7" spans="1:27">
      <c r="A7" s="14" t="s">
        <v>99</v>
      </c>
      <c r="B7" s="13" t="s">
        <v>100</v>
      </c>
      <c r="C7" s="13" t="s">
        <v>101</v>
      </c>
      <c r="D7" s="13" t="s">
        <v>102</v>
      </c>
      <c r="E7" s="13" t="s">
        <v>103</v>
      </c>
      <c r="F7" s="13" t="s">
        <v>104</v>
      </c>
      <c r="G7" s="13" t="s">
        <v>105</v>
      </c>
      <c r="H7" s="13" t="s">
        <v>106</v>
      </c>
      <c r="I7" s="13" t="s">
        <v>107</v>
      </c>
      <c r="J7" s="13" t="s">
        <v>108</v>
      </c>
      <c r="K7" s="13" t="s">
        <v>109</v>
      </c>
      <c r="L7" s="13" t="s">
        <v>110</v>
      </c>
      <c r="M7" s="13" t="s">
        <v>111</v>
      </c>
      <c r="N7" s="13" t="s">
        <v>112</v>
      </c>
      <c r="O7" s="13" t="s">
        <v>113</v>
      </c>
      <c r="P7" s="13" t="s">
        <v>114</v>
      </c>
      <c r="Q7" s="13" t="s">
        <v>115</v>
      </c>
      <c r="R7" s="13" t="s">
        <v>116</v>
      </c>
      <c r="S7" s="13" t="s">
        <v>117</v>
      </c>
      <c r="T7" s="13" t="s">
        <v>118</v>
      </c>
    </row>
    <row r="8" spans="1:27">
      <c r="A8" s="14" t="s">
        <v>119</v>
      </c>
      <c r="B8" s="13" t="s">
        <v>120</v>
      </c>
      <c r="C8" s="13" t="s">
        <v>121</v>
      </c>
      <c r="D8" s="13" t="s">
        <v>122</v>
      </c>
      <c r="E8" s="13" t="s">
        <v>123</v>
      </c>
      <c r="F8" s="13" t="s">
        <v>124</v>
      </c>
      <c r="G8" s="13" t="s">
        <v>125</v>
      </c>
      <c r="H8" s="13" t="s">
        <v>126</v>
      </c>
      <c r="I8" s="13" t="s">
        <v>127</v>
      </c>
      <c r="J8" s="13" t="s">
        <v>128</v>
      </c>
      <c r="K8" s="13" t="s">
        <v>129</v>
      </c>
      <c r="L8" s="13" t="s">
        <v>130</v>
      </c>
      <c r="M8" s="13" t="s">
        <v>131</v>
      </c>
      <c r="N8" s="13" t="s">
        <v>132</v>
      </c>
    </row>
    <row r="9" spans="1:27">
      <c r="A9" s="14" t="s">
        <v>133</v>
      </c>
      <c r="B9" s="13" t="s">
        <v>134</v>
      </c>
      <c r="C9" s="13" t="s">
        <v>135</v>
      </c>
      <c r="D9" s="13" t="s">
        <v>136</v>
      </c>
      <c r="E9" s="13" t="s">
        <v>137</v>
      </c>
      <c r="F9" s="13" t="s">
        <v>138</v>
      </c>
      <c r="G9" s="13" t="s">
        <v>139</v>
      </c>
      <c r="H9" s="13" t="s">
        <v>140</v>
      </c>
      <c r="I9" s="13" t="s">
        <v>141</v>
      </c>
      <c r="J9" s="13" t="s">
        <v>142</v>
      </c>
      <c r="K9" s="13" t="s">
        <v>143</v>
      </c>
      <c r="L9" s="13" t="s">
        <v>144</v>
      </c>
      <c r="M9" s="13" t="s">
        <v>145</v>
      </c>
      <c r="N9" s="13" t="s">
        <v>146</v>
      </c>
      <c r="O9" s="13" t="s">
        <v>147</v>
      </c>
      <c r="P9" s="13" t="s">
        <v>148</v>
      </c>
      <c r="Q9" s="13" t="s">
        <v>149</v>
      </c>
      <c r="R9" s="13" t="s">
        <v>150</v>
      </c>
      <c r="S9" s="13" t="s">
        <v>151</v>
      </c>
      <c r="T9" s="13" t="s">
        <v>152</v>
      </c>
      <c r="U9" s="13" t="s">
        <v>153</v>
      </c>
      <c r="V9" s="13" t="s">
        <v>154</v>
      </c>
      <c r="W9" s="13" t="s">
        <v>155</v>
      </c>
      <c r="X9" s="13" t="s">
        <v>156</v>
      </c>
    </row>
    <row r="14" spans="1:27">
      <c r="B14" s="18" t="s">
        <v>0</v>
      </c>
      <c r="C14" s="18" t="s">
        <v>27</v>
      </c>
      <c r="D14" s="18" t="s">
        <v>50</v>
      </c>
      <c r="E14" s="18" t="s">
        <v>72</v>
      </c>
      <c r="F14" s="18" t="s">
        <v>84</v>
      </c>
      <c r="G14" s="18" t="s">
        <v>99</v>
      </c>
      <c r="H14" s="18" t="s">
        <v>119</v>
      </c>
      <c r="I14" s="18" t="s">
        <v>133</v>
      </c>
      <c r="J14" s="19"/>
    </row>
    <row r="15" spans="1:27">
      <c r="B15" s="19" t="s">
        <v>1</v>
      </c>
      <c r="C15" s="19" t="s">
        <v>28</v>
      </c>
      <c r="D15" s="19" t="s">
        <v>51</v>
      </c>
      <c r="E15" s="19" t="s">
        <v>73</v>
      </c>
      <c r="F15" s="19" t="s">
        <v>85</v>
      </c>
      <c r="G15" s="19" t="s">
        <v>100</v>
      </c>
      <c r="H15" s="19" t="s">
        <v>120</v>
      </c>
      <c r="I15" s="19" t="s">
        <v>134</v>
      </c>
      <c r="J15" s="19"/>
    </row>
    <row r="16" spans="1:27">
      <c r="B16" s="19" t="s">
        <v>2</v>
      </c>
      <c r="C16" s="19" t="s">
        <v>29</v>
      </c>
      <c r="D16" s="19" t="s">
        <v>52</v>
      </c>
      <c r="E16" s="19" t="s">
        <v>74</v>
      </c>
      <c r="F16" s="19" t="s">
        <v>86</v>
      </c>
      <c r="G16" s="19" t="s">
        <v>101</v>
      </c>
      <c r="H16" s="19" t="s">
        <v>121</v>
      </c>
      <c r="I16" s="19" t="s">
        <v>135</v>
      </c>
      <c r="J16" s="19"/>
    </row>
    <row r="17" spans="2:10">
      <c r="B17" s="19" t="s">
        <v>3</v>
      </c>
      <c r="C17" s="19" t="s">
        <v>30</v>
      </c>
      <c r="D17" s="19" t="s">
        <v>53</v>
      </c>
      <c r="E17" s="19" t="s">
        <v>75</v>
      </c>
      <c r="F17" s="19" t="s">
        <v>87</v>
      </c>
      <c r="G17" s="19" t="s">
        <v>102</v>
      </c>
      <c r="H17" s="19" t="s">
        <v>122</v>
      </c>
      <c r="I17" s="19" t="s">
        <v>136</v>
      </c>
      <c r="J17" s="19"/>
    </row>
    <row r="18" spans="2:10">
      <c r="B18" s="19" t="s">
        <v>4</v>
      </c>
      <c r="C18" s="19" t="s">
        <v>31</v>
      </c>
      <c r="D18" s="19" t="s">
        <v>54</v>
      </c>
      <c r="E18" s="19" t="s">
        <v>76</v>
      </c>
      <c r="F18" s="19" t="s">
        <v>88</v>
      </c>
      <c r="G18" s="19" t="s">
        <v>103</v>
      </c>
      <c r="H18" s="19" t="s">
        <v>123</v>
      </c>
      <c r="I18" s="19" t="s">
        <v>137</v>
      </c>
      <c r="J18" s="19"/>
    </row>
    <row r="19" spans="2:10">
      <c r="B19" s="19" t="s">
        <v>5</v>
      </c>
      <c r="C19" s="19" t="s">
        <v>32</v>
      </c>
      <c r="D19" s="19" t="s">
        <v>55</v>
      </c>
      <c r="E19" s="19" t="s">
        <v>77</v>
      </c>
      <c r="F19" s="19" t="s">
        <v>89</v>
      </c>
      <c r="G19" s="19" t="s">
        <v>104</v>
      </c>
      <c r="H19" s="19" t="s">
        <v>124</v>
      </c>
      <c r="I19" s="19" t="s">
        <v>138</v>
      </c>
      <c r="J19" s="19"/>
    </row>
    <row r="20" spans="2:10">
      <c r="B20" s="19" t="s">
        <v>6</v>
      </c>
      <c r="C20" s="19" t="s">
        <v>33</v>
      </c>
      <c r="D20" s="19" t="s">
        <v>56</v>
      </c>
      <c r="E20" s="19" t="s">
        <v>78</v>
      </c>
      <c r="F20" s="19" t="s">
        <v>90</v>
      </c>
      <c r="G20" s="19" t="s">
        <v>105</v>
      </c>
      <c r="H20" s="19" t="s">
        <v>125</v>
      </c>
      <c r="I20" s="19" t="s">
        <v>139</v>
      </c>
      <c r="J20" s="19"/>
    </row>
    <row r="21" spans="2:10">
      <c r="B21" s="19" t="s">
        <v>7</v>
      </c>
      <c r="C21" s="19" t="s">
        <v>34</v>
      </c>
      <c r="D21" s="19" t="s">
        <v>57</v>
      </c>
      <c r="E21" s="19" t="s">
        <v>79</v>
      </c>
      <c r="F21" s="19" t="s">
        <v>91</v>
      </c>
      <c r="G21" s="19" t="s">
        <v>106</v>
      </c>
      <c r="H21" s="19" t="s">
        <v>126</v>
      </c>
      <c r="I21" s="19" t="s">
        <v>140</v>
      </c>
      <c r="J21" s="19"/>
    </row>
    <row r="22" spans="2:10">
      <c r="B22" s="19" t="s">
        <v>8</v>
      </c>
      <c r="C22" s="19" t="s">
        <v>35</v>
      </c>
      <c r="D22" s="19" t="s">
        <v>58</v>
      </c>
      <c r="E22" s="19" t="s">
        <v>80</v>
      </c>
      <c r="F22" s="19" t="s">
        <v>92</v>
      </c>
      <c r="G22" s="19" t="s">
        <v>107</v>
      </c>
      <c r="H22" s="19" t="s">
        <v>127</v>
      </c>
      <c r="I22" s="19" t="s">
        <v>141</v>
      </c>
      <c r="J22" s="19"/>
    </row>
    <row r="23" spans="2:10">
      <c r="B23" s="19" t="s">
        <v>9</v>
      </c>
      <c r="C23" s="19" t="s">
        <v>36</v>
      </c>
      <c r="D23" s="19" t="s">
        <v>59</v>
      </c>
      <c r="E23" s="19" t="s">
        <v>81</v>
      </c>
      <c r="F23" s="19" t="s">
        <v>93</v>
      </c>
      <c r="G23" s="19" t="s">
        <v>108</v>
      </c>
      <c r="H23" s="19" t="s">
        <v>128</v>
      </c>
      <c r="I23" s="19" t="s">
        <v>142</v>
      </c>
      <c r="J23" s="19"/>
    </row>
    <row r="24" spans="2:10">
      <c r="B24" s="19" t="s">
        <v>10</v>
      </c>
      <c r="C24" s="19" t="s">
        <v>37</v>
      </c>
      <c r="D24" s="19" t="s">
        <v>60</v>
      </c>
      <c r="E24" s="19" t="s">
        <v>82</v>
      </c>
      <c r="F24" s="19" t="s">
        <v>94</v>
      </c>
      <c r="G24" s="19" t="s">
        <v>109</v>
      </c>
      <c r="H24" s="19" t="s">
        <v>129</v>
      </c>
      <c r="I24" s="19" t="s">
        <v>143</v>
      </c>
      <c r="J24" s="19"/>
    </row>
    <row r="25" spans="2:10">
      <c r="B25" s="19" t="s">
        <v>11</v>
      </c>
      <c r="C25" s="19" t="s">
        <v>38</v>
      </c>
      <c r="D25" s="19" t="s">
        <v>61</v>
      </c>
      <c r="E25" s="19" t="s">
        <v>83</v>
      </c>
      <c r="F25" s="19" t="s">
        <v>95</v>
      </c>
      <c r="G25" s="19" t="s">
        <v>110</v>
      </c>
      <c r="H25" s="19" t="s">
        <v>130</v>
      </c>
      <c r="I25" s="19" t="s">
        <v>144</v>
      </c>
      <c r="J25" s="19"/>
    </row>
    <row r="26" spans="2:10">
      <c r="B26" s="19" t="s">
        <v>12</v>
      </c>
      <c r="C26" s="19" t="s">
        <v>39</v>
      </c>
      <c r="D26" s="19" t="s">
        <v>62</v>
      </c>
      <c r="E26" s="19"/>
      <c r="F26" s="19" t="s">
        <v>96</v>
      </c>
      <c r="G26" s="19" t="s">
        <v>111</v>
      </c>
      <c r="H26" s="19" t="s">
        <v>131</v>
      </c>
      <c r="I26" s="19" t="s">
        <v>145</v>
      </c>
      <c r="J26" s="19"/>
    </row>
    <row r="27" spans="2:10">
      <c r="B27" s="19" t="s">
        <v>13</v>
      </c>
      <c r="C27" s="19" t="s">
        <v>40</v>
      </c>
      <c r="D27" s="19" t="s">
        <v>63</v>
      </c>
      <c r="E27" s="19"/>
      <c r="F27" s="19" t="s">
        <v>97</v>
      </c>
      <c r="G27" s="19" t="s">
        <v>112</v>
      </c>
      <c r="H27" s="19" t="s">
        <v>132</v>
      </c>
      <c r="I27" s="19" t="s">
        <v>146</v>
      </c>
      <c r="J27" s="19"/>
    </row>
    <row r="28" spans="2:10">
      <c r="B28" s="19" t="s">
        <v>14</v>
      </c>
      <c r="C28" s="19" t="s">
        <v>41</v>
      </c>
      <c r="D28" s="19" t="s">
        <v>64</v>
      </c>
      <c r="E28" s="19"/>
      <c r="F28" s="19" t="s">
        <v>98</v>
      </c>
      <c r="G28" s="19" t="s">
        <v>113</v>
      </c>
      <c r="H28" s="19"/>
      <c r="I28" s="19" t="s">
        <v>147</v>
      </c>
      <c r="J28" s="19"/>
    </row>
    <row r="29" spans="2:10">
      <c r="B29" s="19" t="s">
        <v>15</v>
      </c>
      <c r="C29" s="19" t="s">
        <v>42</v>
      </c>
      <c r="D29" s="19" t="s">
        <v>65</v>
      </c>
      <c r="E29" s="19"/>
      <c r="F29" s="19"/>
      <c r="G29" s="19" t="s">
        <v>114</v>
      </c>
      <c r="H29" s="19"/>
      <c r="I29" s="19" t="s">
        <v>148</v>
      </c>
      <c r="J29" s="19"/>
    </row>
    <row r="30" spans="2:10">
      <c r="B30" s="19" t="s">
        <v>16</v>
      </c>
      <c r="C30" s="19" t="s">
        <v>43</v>
      </c>
      <c r="D30" s="19" t="s">
        <v>66</v>
      </c>
      <c r="E30" s="19"/>
      <c r="F30" s="19"/>
      <c r="G30" s="19" t="s">
        <v>115</v>
      </c>
      <c r="H30" s="19"/>
      <c r="I30" s="19" t="s">
        <v>149</v>
      </c>
      <c r="J30" s="19"/>
    </row>
    <row r="31" spans="2:10">
      <c r="B31" s="19" t="s">
        <v>17</v>
      </c>
      <c r="C31" s="19" t="s">
        <v>44</v>
      </c>
      <c r="D31" s="19" t="s">
        <v>67</v>
      </c>
      <c r="E31" s="19"/>
      <c r="F31" s="19"/>
      <c r="G31" s="19" t="s">
        <v>116</v>
      </c>
      <c r="H31" s="19"/>
      <c r="I31" s="19" t="s">
        <v>150</v>
      </c>
      <c r="J31" s="19"/>
    </row>
    <row r="32" spans="2:10">
      <c r="B32" s="19" t="s">
        <v>18</v>
      </c>
      <c r="C32" s="19" t="s">
        <v>45</v>
      </c>
      <c r="D32" s="19" t="s">
        <v>68</v>
      </c>
      <c r="E32" s="19"/>
      <c r="F32" s="19"/>
      <c r="G32" s="19" t="s">
        <v>117</v>
      </c>
      <c r="H32" s="19"/>
      <c r="I32" s="19" t="s">
        <v>151</v>
      </c>
      <c r="J32" s="19"/>
    </row>
    <row r="33" spans="2:10">
      <c r="B33" s="19" t="s">
        <v>19</v>
      </c>
      <c r="C33" s="19" t="s">
        <v>46</v>
      </c>
      <c r="D33" s="19" t="s">
        <v>69</v>
      </c>
      <c r="E33" s="19"/>
      <c r="F33" s="19"/>
      <c r="G33" s="19" t="s">
        <v>118</v>
      </c>
      <c r="H33" s="19"/>
      <c r="I33" s="19" t="s">
        <v>152</v>
      </c>
      <c r="J33" s="19"/>
    </row>
    <row r="34" spans="2:10">
      <c r="B34" s="19" t="s">
        <v>20</v>
      </c>
      <c r="C34" s="19" t="s">
        <v>47</v>
      </c>
      <c r="D34" s="19" t="s">
        <v>70</v>
      </c>
      <c r="E34" s="19"/>
      <c r="F34" s="19"/>
      <c r="G34" s="19"/>
      <c r="H34" s="19"/>
      <c r="I34" s="19" t="s">
        <v>153</v>
      </c>
      <c r="J34" s="19"/>
    </row>
    <row r="35" spans="2:10">
      <c r="B35" s="19" t="s">
        <v>21</v>
      </c>
      <c r="C35" s="19" t="s">
        <v>48</v>
      </c>
      <c r="D35" s="19" t="s">
        <v>71</v>
      </c>
      <c r="E35" s="19"/>
      <c r="F35" s="19"/>
      <c r="G35" s="19"/>
      <c r="H35" s="19"/>
      <c r="I35" s="19" t="s">
        <v>154</v>
      </c>
      <c r="J35" s="19"/>
    </row>
    <row r="36" spans="2:10">
      <c r="B36" s="19" t="s">
        <v>22</v>
      </c>
      <c r="C36" s="19" t="s">
        <v>49</v>
      </c>
      <c r="D36" s="19"/>
      <c r="E36" s="19"/>
      <c r="F36" s="19"/>
      <c r="G36" s="19"/>
      <c r="H36" s="19"/>
      <c r="I36" s="19" t="s">
        <v>155</v>
      </c>
      <c r="J36" s="19"/>
    </row>
    <row r="37" spans="2:10">
      <c r="B37" s="19" t="s">
        <v>23</v>
      </c>
      <c r="C37" s="19"/>
      <c r="D37" s="19"/>
      <c r="E37" s="19"/>
      <c r="F37" s="19"/>
      <c r="G37" s="19"/>
      <c r="H37" s="19"/>
      <c r="I37" s="19" t="s">
        <v>156</v>
      </c>
      <c r="J37" s="19"/>
    </row>
    <row r="38" spans="2:10">
      <c r="B38" s="19" t="s">
        <v>24</v>
      </c>
      <c r="C38" s="19"/>
      <c r="D38" s="19"/>
      <c r="E38" s="19"/>
      <c r="F38" s="19"/>
      <c r="G38" s="19"/>
      <c r="H38" s="19"/>
      <c r="I38" s="19"/>
      <c r="J38" s="19"/>
    </row>
    <row r="39" spans="2:10">
      <c r="B39" s="19" t="s">
        <v>25</v>
      </c>
      <c r="C39" s="19"/>
      <c r="D39" s="19"/>
      <c r="E39" s="19"/>
      <c r="F39" s="19"/>
      <c r="G39" s="19"/>
      <c r="H39" s="19"/>
      <c r="I39" s="19"/>
      <c r="J39" s="19"/>
    </row>
    <row r="40" spans="2:10">
      <c r="B40" s="19" t="s">
        <v>26</v>
      </c>
      <c r="C40" s="19"/>
      <c r="D40" s="19"/>
      <c r="E40" s="19"/>
      <c r="F40" s="19"/>
      <c r="G40" s="19"/>
      <c r="H40" s="19"/>
      <c r="I40" s="19"/>
      <c r="J40" s="19"/>
    </row>
  </sheetData>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83E427-359E-4721-B8C0-E2E93CA30EB6}">
  <sheetPr filterMode="1"/>
  <dimension ref="A1:AL338"/>
  <sheetViews>
    <sheetView showGridLines="0" topLeftCell="B1" zoomScale="70" zoomScaleNormal="70" workbookViewId="0">
      <pane ySplit="9" topLeftCell="A108" activePane="bottomLeft" state="frozen"/>
      <selection activeCell="B1" sqref="B1"/>
      <selection pane="bottomLeft" activeCell="V169" sqref="V169"/>
    </sheetView>
  </sheetViews>
  <sheetFormatPr baseColWidth="10" defaultColWidth="10" defaultRowHeight="14.25"/>
  <cols>
    <col min="1" max="1" width="9.75" style="44" hidden="1" customWidth="1"/>
    <col min="2" max="2" width="28.5" style="44" customWidth="1"/>
    <col min="3" max="3" width="30.75" style="44" customWidth="1"/>
    <col min="4" max="5" width="35" style="44" customWidth="1"/>
    <col min="6" max="6" width="32.75" style="44" customWidth="1"/>
    <col min="7" max="7" width="32.75" style="44" hidden="1" customWidth="1"/>
    <col min="8" max="12" width="24.125" style="44" customWidth="1"/>
    <col min="13" max="13" width="34.75" style="44" customWidth="1"/>
    <col min="14" max="14" width="47.625" style="44" customWidth="1"/>
    <col min="15" max="15" width="22.625" style="44" customWidth="1"/>
    <col min="16" max="16" width="17.75" style="44" customWidth="1"/>
    <col min="17" max="18" width="21.375" style="44" customWidth="1"/>
    <col min="19" max="19" width="11.75" style="44" customWidth="1"/>
    <col min="20" max="20" width="11.625" style="44" customWidth="1"/>
    <col min="21" max="21" width="20.875" style="44" customWidth="1"/>
    <col min="22" max="22" width="18.125" style="44" customWidth="1"/>
    <col min="23" max="23" width="14.625" style="45" customWidth="1"/>
    <col min="24" max="24" width="14.625" style="44" hidden="1" customWidth="1"/>
    <col min="25" max="30" width="18.125" style="44" customWidth="1"/>
    <col min="31" max="34" width="18.125" style="45" customWidth="1"/>
    <col min="35" max="35" width="18.125" style="44" customWidth="1"/>
    <col min="36" max="36" width="22.25" style="44" customWidth="1"/>
    <col min="37" max="37" width="23" style="44" customWidth="1"/>
    <col min="38" max="38" width="17.125" style="44" customWidth="1"/>
    <col min="39" max="16384" width="10" style="44"/>
  </cols>
  <sheetData>
    <row r="1" spans="1:38" hidden="1">
      <c r="W1" s="44"/>
    </row>
    <row r="2" spans="1:38" ht="26.25" hidden="1" customHeight="1">
      <c r="B2" s="544"/>
      <c r="C2" s="548" t="s">
        <v>157</v>
      </c>
      <c r="D2" s="550" t="s">
        <v>158</v>
      </c>
      <c r="E2" s="551"/>
      <c r="F2" s="551"/>
      <c r="G2" s="551"/>
      <c r="H2" s="551"/>
      <c r="I2" s="551"/>
      <c r="J2" s="551"/>
      <c r="K2" s="551"/>
      <c r="L2" s="551"/>
      <c r="M2" s="551"/>
      <c r="N2" s="551"/>
      <c r="O2" s="551"/>
      <c r="P2" s="551"/>
      <c r="Q2" s="551"/>
      <c r="R2" s="551"/>
      <c r="S2" s="551"/>
      <c r="T2" s="551"/>
      <c r="U2" s="551"/>
      <c r="V2" s="551"/>
      <c r="W2" s="551"/>
      <c r="X2" s="551"/>
      <c r="Y2" s="551"/>
      <c r="Z2" s="551"/>
      <c r="AA2" s="551"/>
      <c r="AB2" s="551"/>
      <c r="AC2" s="551"/>
      <c r="AD2" s="551"/>
      <c r="AE2" s="551"/>
      <c r="AF2" s="551"/>
      <c r="AG2" s="551"/>
      <c r="AH2" s="551"/>
      <c r="AI2" s="551"/>
      <c r="AJ2" s="552"/>
      <c r="AK2" s="46" t="s">
        <v>159</v>
      </c>
      <c r="AL2" s="47" t="s">
        <v>160</v>
      </c>
    </row>
    <row r="3" spans="1:38" ht="22.5" hidden="1" customHeight="1">
      <c r="B3" s="545"/>
      <c r="C3" s="549"/>
      <c r="D3" s="553"/>
      <c r="E3" s="554"/>
      <c r="F3" s="554"/>
      <c r="G3" s="554"/>
      <c r="H3" s="554"/>
      <c r="I3" s="554"/>
      <c r="J3" s="554"/>
      <c r="K3" s="554"/>
      <c r="L3" s="554"/>
      <c r="M3" s="554"/>
      <c r="N3" s="554"/>
      <c r="O3" s="554"/>
      <c r="P3" s="554"/>
      <c r="Q3" s="554"/>
      <c r="R3" s="554"/>
      <c r="S3" s="554"/>
      <c r="T3" s="554"/>
      <c r="U3" s="554"/>
      <c r="V3" s="554"/>
      <c r="W3" s="554"/>
      <c r="X3" s="554"/>
      <c r="Y3" s="554"/>
      <c r="Z3" s="554"/>
      <c r="AA3" s="554"/>
      <c r="AB3" s="554"/>
      <c r="AC3" s="554"/>
      <c r="AD3" s="554"/>
      <c r="AE3" s="554"/>
      <c r="AF3" s="554"/>
      <c r="AG3" s="554"/>
      <c r="AH3" s="554"/>
      <c r="AI3" s="554"/>
      <c r="AJ3" s="555"/>
      <c r="AK3" s="48" t="s">
        <v>161</v>
      </c>
      <c r="AL3" s="49">
        <v>6</v>
      </c>
    </row>
    <row r="4" spans="1:38" ht="22.5" hidden="1" customHeight="1">
      <c r="B4" s="546"/>
      <c r="C4" s="556" t="s">
        <v>162</v>
      </c>
      <c r="D4" s="558" t="s">
        <v>163</v>
      </c>
      <c r="E4" s="559"/>
      <c r="F4" s="559"/>
      <c r="G4" s="559"/>
      <c r="H4" s="559"/>
      <c r="I4" s="559"/>
      <c r="J4" s="559"/>
      <c r="K4" s="559"/>
      <c r="L4" s="559"/>
      <c r="M4" s="559"/>
      <c r="N4" s="559"/>
      <c r="O4" s="559"/>
      <c r="P4" s="559"/>
      <c r="Q4" s="559"/>
      <c r="R4" s="559"/>
      <c r="S4" s="559"/>
      <c r="T4" s="559"/>
      <c r="U4" s="559"/>
      <c r="V4" s="559"/>
      <c r="W4" s="559"/>
      <c r="X4" s="559"/>
      <c r="Y4" s="559"/>
      <c r="Z4" s="559"/>
      <c r="AA4" s="559"/>
      <c r="AB4" s="559"/>
      <c r="AC4" s="559"/>
      <c r="AD4" s="559"/>
      <c r="AE4" s="559"/>
      <c r="AF4" s="559"/>
      <c r="AG4" s="559"/>
      <c r="AH4" s="559"/>
      <c r="AI4" s="559"/>
      <c r="AJ4" s="560"/>
      <c r="AK4" s="48" t="s">
        <v>164</v>
      </c>
      <c r="AL4" s="50">
        <v>45208</v>
      </c>
    </row>
    <row r="5" spans="1:38" ht="21.75" hidden="1" customHeight="1">
      <c r="B5" s="547"/>
      <c r="C5" s="557"/>
      <c r="D5" s="561"/>
      <c r="E5" s="562"/>
      <c r="F5" s="562"/>
      <c r="G5" s="562"/>
      <c r="H5" s="562"/>
      <c r="I5" s="562"/>
      <c r="J5" s="562"/>
      <c r="K5" s="562"/>
      <c r="L5" s="562"/>
      <c r="M5" s="562"/>
      <c r="N5" s="562"/>
      <c r="O5" s="562"/>
      <c r="P5" s="562"/>
      <c r="Q5" s="562"/>
      <c r="R5" s="562"/>
      <c r="S5" s="562"/>
      <c r="T5" s="562"/>
      <c r="U5" s="562"/>
      <c r="V5" s="562"/>
      <c r="W5" s="562"/>
      <c r="X5" s="562"/>
      <c r="Y5" s="562"/>
      <c r="Z5" s="562"/>
      <c r="AA5" s="562"/>
      <c r="AB5" s="562"/>
      <c r="AC5" s="562"/>
      <c r="AD5" s="562"/>
      <c r="AE5" s="562"/>
      <c r="AF5" s="562"/>
      <c r="AG5" s="562"/>
      <c r="AH5" s="562"/>
      <c r="AI5" s="562"/>
      <c r="AJ5" s="563"/>
      <c r="AK5" s="51" t="s">
        <v>165</v>
      </c>
      <c r="AL5" s="52" t="s">
        <v>166</v>
      </c>
    </row>
    <row r="6" spans="1:38" ht="10.5" hidden="1" customHeight="1">
      <c r="W6" s="44"/>
    </row>
    <row r="7" spans="1:38" ht="8.25" hidden="1" customHeight="1">
      <c r="W7" s="44"/>
    </row>
    <row r="8" spans="1:38" s="53" customFormat="1" ht="14.25" customHeight="1">
      <c r="B8" s="564" t="s">
        <v>167</v>
      </c>
      <c r="C8" s="535" t="s">
        <v>168</v>
      </c>
      <c r="D8" s="535" t="s">
        <v>169</v>
      </c>
      <c r="E8" s="535" t="s">
        <v>170</v>
      </c>
      <c r="F8" s="535" t="s">
        <v>171</v>
      </c>
      <c r="G8" s="535" t="s">
        <v>1566</v>
      </c>
      <c r="H8" s="535" t="s">
        <v>172</v>
      </c>
      <c r="I8" s="537" t="s">
        <v>173</v>
      </c>
      <c r="J8" s="538"/>
      <c r="K8" s="538"/>
      <c r="L8" s="539"/>
      <c r="M8" s="535" t="s">
        <v>174</v>
      </c>
      <c r="N8" s="535" t="s">
        <v>175</v>
      </c>
      <c r="O8" s="535" t="s">
        <v>176</v>
      </c>
      <c r="P8" s="535" t="s">
        <v>177</v>
      </c>
      <c r="Q8" s="535" t="s">
        <v>178</v>
      </c>
      <c r="R8" s="543" t="s">
        <v>179</v>
      </c>
      <c r="S8" s="535" t="s">
        <v>180</v>
      </c>
      <c r="T8" s="525" t="s">
        <v>181</v>
      </c>
      <c r="U8" s="525" t="s">
        <v>182</v>
      </c>
      <c r="V8" s="525" t="s">
        <v>183</v>
      </c>
      <c r="W8" s="525" t="s">
        <v>184</v>
      </c>
      <c r="X8" s="525" t="s">
        <v>185</v>
      </c>
      <c r="Y8" s="527" t="s">
        <v>186</v>
      </c>
      <c r="Z8" s="528"/>
      <c r="AA8" s="528"/>
      <c r="AB8" s="528"/>
      <c r="AC8" s="529"/>
      <c r="AD8" s="527" t="s">
        <v>187</v>
      </c>
      <c r="AE8" s="528"/>
      <c r="AF8" s="528"/>
      <c r="AG8" s="528"/>
      <c r="AH8" s="528"/>
      <c r="AI8" s="529"/>
      <c r="AJ8" s="533" t="s">
        <v>188</v>
      </c>
      <c r="AK8" s="534"/>
      <c r="AL8" s="525" t="s">
        <v>189</v>
      </c>
    </row>
    <row r="9" spans="1:38" s="53" customFormat="1" ht="18" hidden="1" customHeight="1">
      <c r="A9" s="55" t="s">
        <v>190</v>
      </c>
      <c r="B9" s="535"/>
      <c r="C9" s="565"/>
      <c r="D9" s="536"/>
      <c r="E9" s="536"/>
      <c r="F9" s="536"/>
      <c r="G9" s="536"/>
      <c r="H9" s="536"/>
      <c r="I9" s="540"/>
      <c r="J9" s="541"/>
      <c r="K9" s="541"/>
      <c r="L9" s="542"/>
      <c r="M9" s="536"/>
      <c r="N9" s="536"/>
      <c r="O9" s="536"/>
      <c r="P9" s="536"/>
      <c r="Q9" s="536"/>
      <c r="R9" s="525"/>
      <c r="S9" s="536"/>
      <c r="T9" s="526"/>
      <c r="U9" s="526"/>
      <c r="V9" s="526"/>
      <c r="W9" s="526"/>
      <c r="X9" s="526"/>
      <c r="Y9" s="530"/>
      <c r="Z9" s="531"/>
      <c r="AA9" s="531"/>
      <c r="AB9" s="531"/>
      <c r="AC9" s="532"/>
      <c r="AD9" s="530"/>
      <c r="AE9" s="531"/>
      <c r="AF9" s="531"/>
      <c r="AG9" s="531"/>
      <c r="AH9" s="531"/>
      <c r="AI9" s="532"/>
      <c r="AJ9" s="54" t="s">
        <v>191</v>
      </c>
      <c r="AK9" s="54" t="s">
        <v>192</v>
      </c>
      <c r="AL9" s="526"/>
    </row>
    <row r="10" spans="1:38" s="61" customFormat="1" ht="213.75" hidden="1">
      <c r="A10" s="44"/>
      <c r="B10" s="56" t="s">
        <v>193</v>
      </c>
      <c r="C10" s="57" t="s">
        <v>194</v>
      </c>
      <c r="D10" s="56" t="s">
        <v>195</v>
      </c>
      <c r="E10" s="225" t="s">
        <v>196</v>
      </c>
      <c r="F10" s="225" t="s">
        <v>197</v>
      </c>
      <c r="G10" s="225"/>
      <c r="H10" s="56" t="s">
        <v>198</v>
      </c>
      <c r="I10" s="56" t="s">
        <v>199</v>
      </c>
      <c r="J10" s="56" t="s">
        <v>199</v>
      </c>
      <c r="K10" s="56" t="s">
        <v>199</v>
      </c>
      <c r="L10" s="56" t="s">
        <v>199</v>
      </c>
      <c r="M10" s="225" t="s">
        <v>200</v>
      </c>
      <c r="N10" s="56" t="s">
        <v>201</v>
      </c>
      <c r="O10" s="58" t="s">
        <v>202</v>
      </c>
      <c r="P10" s="56" t="s">
        <v>203</v>
      </c>
      <c r="Q10" s="56" t="s">
        <v>204</v>
      </c>
      <c r="R10" s="58" t="s">
        <v>72</v>
      </c>
      <c r="S10" s="59">
        <v>45292</v>
      </c>
      <c r="T10" s="43">
        <v>45380</v>
      </c>
      <c r="U10" s="58" t="s">
        <v>205</v>
      </c>
      <c r="V10" s="40"/>
      <c r="W10" s="56"/>
      <c r="X10" s="60">
        <v>0.1</v>
      </c>
      <c r="Y10" s="56" t="s">
        <v>207</v>
      </c>
      <c r="Z10" s="56" t="s">
        <v>208</v>
      </c>
      <c r="AA10" s="56" t="s">
        <v>199</v>
      </c>
      <c r="AB10" s="56" t="s">
        <v>199</v>
      </c>
      <c r="AC10" s="56" t="s">
        <v>199</v>
      </c>
      <c r="AD10" s="56" t="s">
        <v>209</v>
      </c>
      <c r="AE10" s="56" t="s">
        <v>199</v>
      </c>
      <c r="AF10" s="56" t="s">
        <v>199</v>
      </c>
      <c r="AG10" s="56" t="s">
        <v>199</v>
      </c>
      <c r="AH10" s="56" t="s">
        <v>199</v>
      </c>
      <c r="AI10" s="56" t="s">
        <v>199</v>
      </c>
      <c r="AJ10" s="56" t="s">
        <v>199</v>
      </c>
      <c r="AK10" s="56" t="s">
        <v>199</v>
      </c>
      <c r="AL10" s="58" t="s">
        <v>210</v>
      </c>
    </row>
    <row r="11" spans="1:38" s="227" customFormat="1" ht="213.75" hidden="1">
      <c r="A11" s="226"/>
      <c r="B11" s="56" t="s">
        <v>193</v>
      </c>
      <c r="C11" s="57" t="s">
        <v>194</v>
      </c>
      <c r="D11" s="56" t="s">
        <v>195</v>
      </c>
      <c r="E11" s="225" t="s">
        <v>196</v>
      </c>
      <c r="F11" s="225" t="s">
        <v>197</v>
      </c>
      <c r="G11" s="225"/>
      <c r="H11" s="56" t="s">
        <v>198</v>
      </c>
      <c r="I11" s="56" t="s">
        <v>199</v>
      </c>
      <c r="J11" s="56" t="s">
        <v>199</v>
      </c>
      <c r="K11" s="56" t="s">
        <v>199</v>
      </c>
      <c r="L11" s="56" t="s">
        <v>199</v>
      </c>
      <c r="M11" s="225" t="s">
        <v>211</v>
      </c>
      <c r="N11" s="56" t="s">
        <v>212</v>
      </c>
      <c r="O11" s="58" t="s">
        <v>213</v>
      </c>
      <c r="P11" s="56" t="s">
        <v>203</v>
      </c>
      <c r="Q11" s="56" t="s">
        <v>214</v>
      </c>
      <c r="R11" s="58" t="s">
        <v>72</v>
      </c>
      <c r="S11" s="59">
        <v>45292</v>
      </c>
      <c r="T11" s="59">
        <v>45625</v>
      </c>
      <c r="U11" s="58" t="s">
        <v>215</v>
      </c>
      <c r="V11" s="40"/>
      <c r="W11" s="56"/>
      <c r="X11" s="60">
        <v>0.2</v>
      </c>
      <c r="Y11" s="56" t="s">
        <v>207</v>
      </c>
      <c r="Z11" s="56" t="s">
        <v>208</v>
      </c>
      <c r="AA11" s="56" t="s">
        <v>199</v>
      </c>
      <c r="AB11" s="56" t="s">
        <v>199</v>
      </c>
      <c r="AC11" s="56" t="s">
        <v>199</v>
      </c>
      <c r="AD11" s="56" t="s">
        <v>209</v>
      </c>
      <c r="AE11" s="56" t="s">
        <v>199</v>
      </c>
      <c r="AF11" s="56" t="s">
        <v>199</v>
      </c>
      <c r="AG11" s="56" t="s">
        <v>199</v>
      </c>
      <c r="AH11" s="56" t="s">
        <v>199</v>
      </c>
      <c r="AI11" s="56" t="s">
        <v>199</v>
      </c>
      <c r="AJ11" s="56" t="s">
        <v>199</v>
      </c>
      <c r="AK11" s="56" t="s">
        <v>199</v>
      </c>
      <c r="AL11" s="58" t="s">
        <v>210</v>
      </c>
    </row>
    <row r="12" spans="1:38" s="227" customFormat="1" ht="213.75" hidden="1">
      <c r="A12" s="226"/>
      <c r="B12" s="56" t="s">
        <v>193</v>
      </c>
      <c r="C12" s="57" t="s">
        <v>194</v>
      </c>
      <c r="D12" s="56" t="s">
        <v>195</v>
      </c>
      <c r="E12" s="225" t="s">
        <v>196</v>
      </c>
      <c r="F12" s="225" t="s">
        <v>197</v>
      </c>
      <c r="G12" s="225"/>
      <c r="H12" s="56" t="s">
        <v>198</v>
      </c>
      <c r="I12" s="56" t="s">
        <v>199</v>
      </c>
      <c r="J12" s="56" t="s">
        <v>199</v>
      </c>
      <c r="K12" s="56" t="s">
        <v>199</v>
      </c>
      <c r="L12" s="56" t="s">
        <v>199</v>
      </c>
      <c r="M12" s="225" t="s">
        <v>216</v>
      </c>
      <c r="N12" s="56" t="s">
        <v>216</v>
      </c>
      <c r="O12" s="58" t="s">
        <v>217</v>
      </c>
      <c r="P12" s="56" t="s">
        <v>218</v>
      </c>
      <c r="Q12" s="56" t="s">
        <v>219</v>
      </c>
      <c r="R12" s="58" t="s">
        <v>220</v>
      </c>
      <c r="S12" s="59">
        <v>45383</v>
      </c>
      <c r="T12" s="59">
        <v>45596</v>
      </c>
      <c r="U12" s="58" t="s">
        <v>72</v>
      </c>
      <c r="V12" s="40"/>
      <c r="W12" s="56"/>
      <c r="X12" s="60"/>
      <c r="Y12" s="56" t="s">
        <v>207</v>
      </c>
      <c r="Z12" s="56" t="s">
        <v>208</v>
      </c>
      <c r="AA12" s="56" t="s">
        <v>199</v>
      </c>
      <c r="AB12" s="56" t="s">
        <v>199</v>
      </c>
      <c r="AC12" s="56" t="s">
        <v>199</v>
      </c>
      <c r="AD12" s="56" t="s">
        <v>209</v>
      </c>
      <c r="AE12" s="56" t="s">
        <v>199</v>
      </c>
      <c r="AF12" s="56" t="s">
        <v>199</v>
      </c>
      <c r="AG12" s="56" t="s">
        <v>199</v>
      </c>
      <c r="AH12" s="56" t="s">
        <v>199</v>
      </c>
      <c r="AI12" s="56" t="s">
        <v>199</v>
      </c>
      <c r="AJ12" s="56" t="s">
        <v>199</v>
      </c>
      <c r="AK12" s="56" t="s">
        <v>199</v>
      </c>
      <c r="AL12" s="58" t="s">
        <v>210</v>
      </c>
    </row>
    <row r="13" spans="1:38" s="227" customFormat="1" ht="213.75" hidden="1">
      <c r="A13" s="226"/>
      <c r="B13" s="56" t="s">
        <v>193</v>
      </c>
      <c r="C13" s="57" t="s">
        <v>194</v>
      </c>
      <c r="D13" s="56" t="s">
        <v>195</v>
      </c>
      <c r="E13" s="225" t="s">
        <v>196</v>
      </c>
      <c r="F13" s="225" t="s">
        <v>197</v>
      </c>
      <c r="G13" s="225"/>
      <c r="H13" s="56" t="s">
        <v>198</v>
      </c>
      <c r="I13" s="56" t="s">
        <v>199</v>
      </c>
      <c r="J13" s="56" t="s">
        <v>199</v>
      </c>
      <c r="K13" s="56" t="s">
        <v>199</v>
      </c>
      <c r="L13" s="56" t="s">
        <v>199</v>
      </c>
      <c r="M13" s="225" t="s">
        <v>221</v>
      </c>
      <c r="N13" s="56" t="s">
        <v>222</v>
      </c>
      <c r="O13" s="58" t="s">
        <v>223</v>
      </c>
      <c r="P13" s="56" t="s">
        <v>203</v>
      </c>
      <c r="Q13" s="56" t="s">
        <v>204</v>
      </c>
      <c r="R13" s="58" t="s">
        <v>72</v>
      </c>
      <c r="S13" s="59">
        <v>45293</v>
      </c>
      <c r="T13" s="59">
        <v>45625</v>
      </c>
      <c r="U13" s="58" t="s">
        <v>205</v>
      </c>
      <c r="V13" s="40"/>
      <c r="W13" s="56"/>
      <c r="X13" s="60">
        <v>0.5</v>
      </c>
      <c r="Y13" s="56" t="s">
        <v>207</v>
      </c>
      <c r="Z13" s="56" t="s">
        <v>208</v>
      </c>
      <c r="AA13" s="56" t="s">
        <v>199</v>
      </c>
      <c r="AB13" s="56" t="s">
        <v>199</v>
      </c>
      <c r="AC13" s="56" t="s">
        <v>199</v>
      </c>
      <c r="AD13" s="56" t="s">
        <v>209</v>
      </c>
      <c r="AE13" s="56" t="s">
        <v>199</v>
      </c>
      <c r="AF13" s="56" t="s">
        <v>199</v>
      </c>
      <c r="AG13" s="56" t="s">
        <v>199</v>
      </c>
      <c r="AH13" s="56" t="s">
        <v>199</v>
      </c>
      <c r="AI13" s="56" t="s">
        <v>199</v>
      </c>
      <c r="AJ13" s="56" t="s">
        <v>199</v>
      </c>
      <c r="AK13" s="56" t="s">
        <v>199</v>
      </c>
      <c r="AL13" s="58" t="s">
        <v>210</v>
      </c>
    </row>
    <row r="14" spans="1:38" s="227" customFormat="1" ht="213.75" hidden="1">
      <c r="A14" s="226"/>
      <c r="B14" s="56" t="s">
        <v>193</v>
      </c>
      <c r="C14" s="57" t="s">
        <v>194</v>
      </c>
      <c r="D14" s="56" t="s">
        <v>195</v>
      </c>
      <c r="E14" s="225" t="s">
        <v>196</v>
      </c>
      <c r="F14" s="225" t="s">
        <v>197</v>
      </c>
      <c r="G14" s="225"/>
      <c r="H14" s="56" t="s">
        <v>198</v>
      </c>
      <c r="I14" s="56" t="s">
        <v>199</v>
      </c>
      <c r="J14" s="56" t="s">
        <v>199</v>
      </c>
      <c r="K14" s="56" t="s">
        <v>199</v>
      </c>
      <c r="L14" s="56" t="s">
        <v>199</v>
      </c>
      <c r="M14" s="225" t="s">
        <v>224</v>
      </c>
      <c r="N14" s="56" t="s">
        <v>225</v>
      </c>
      <c r="O14" s="58" t="s">
        <v>226</v>
      </c>
      <c r="P14" s="56" t="s">
        <v>203</v>
      </c>
      <c r="Q14" s="56" t="s">
        <v>204</v>
      </c>
      <c r="R14" s="58" t="s">
        <v>72</v>
      </c>
      <c r="S14" s="59">
        <v>45293</v>
      </c>
      <c r="T14" s="59">
        <v>45625</v>
      </c>
      <c r="U14" s="58" t="s">
        <v>205</v>
      </c>
      <c r="V14" s="40"/>
      <c r="W14" s="56"/>
      <c r="X14" s="60">
        <v>0.2</v>
      </c>
      <c r="Y14" s="56" t="s">
        <v>207</v>
      </c>
      <c r="Z14" s="56" t="s">
        <v>208</v>
      </c>
      <c r="AA14" s="56" t="s">
        <v>199</v>
      </c>
      <c r="AB14" s="56" t="s">
        <v>199</v>
      </c>
      <c r="AC14" s="56" t="s">
        <v>199</v>
      </c>
      <c r="AD14" s="56" t="s">
        <v>209</v>
      </c>
      <c r="AE14" s="56" t="s">
        <v>199</v>
      </c>
      <c r="AF14" s="56" t="s">
        <v>199</v>
      </c>
      <c r="AG14" s="56" t="s">
        <v>199</v>
      </c>
      <c r="AH14" s="56" t="s">
        <v>199</v>
      </c>
      <c r="AI14" s="56" t="s">
        <v>199</v>
      </c>
      <c r="AJ14" s="56" t="s">
        <v>199</v>
      </c>
      <c r="AK14" s="56" t="s">
        <v>199</v>
      </c>
      <c r="AL14" s="58" t="s">
        <v>210</v>
      </c>
    </row>
    <row r="15" spans="1:38" s="227" customFormat="1" ht="213.75" hidden="1">
      <c r="A15" s="226"/>
      <c r="B15" s="56" t="s">
        <v>193</v>
      </c>
      <c r="C15" s="57" t="s">
        <v>194</v>
      </c>
      <c r="D15" s="56" t="s">
        <v>195</v>
      </c>
      <c r="E15" s="225" t="s">
        <v>196</v>
      </c>
      <c r="F15" s="225" t="s">
        <v>197</v>
      </c>
      <c r="G15" s="225"/>
      <c r="H15" s="56" t="s">
        <v>198</v>
      </c>
      <c r="I15" s="56" t="s">
        <v>199</v>
      </c>
      <c r="J15" s="56" t="s">
        <v>199</v>
      </c>
      <c r="K15" s="56" t="s">
        <v>199</v>
      </c>
      <c r="L15" s="56" t="s">
        <v>199</v>
      </c>
      <c r="M15" s="225" t="s">
        <v>227</v>
      </c>
      <c r="N15" s="56" t="s">
        <v>228</v>
      </c>
      <c r="O15" s="58" t="s">
        <v>229</v>
      </c>
      <c r="P15" s="56" t="s">
        <v>230</v>
      </c>
      <c r="Q15" s="56" t="s">
        <v>231</v>
      </c>
      <c r="R15" s="58" t="s">
        <v>220</v>
      </c>
      <c r="S15" s="59">
        <v>45627</v>
      </c>
      <c r="T15" s="59">
        <v>45641</v>
      </c>
      <c r="U15" s="58" t="s">
        <v>72</v>
      </c>
      <c r="V15" s="40"/>
      <c r="W15" s="56"/>
      <c r="X15" s="60"/>
      <c r="Y15" s="56" t="s">
        <v>208</v>
      </c>
      <c r="Z15" s="56" t="s">
        <v>232</v>
      </c>
      <c r="AA15" s="56" t="s">
        <v>233</v>
      </c>
      <c r="AB15" s="56" t="s">
        <v>199</v>
      </c>
      <c r="AC15" s="56" t="s">
        <v>199</v>
      </c>
      <c r="AD15" s="56" t="s">
        <v>209</v>
      </c>
      <c r="AE15" s="56" t="s">
        <v>199</v>
      </c>
      <c r="AF15" s="56" t="s">
        <v>199</v>
      </c>
      <c r="AG15" s="56" t="s">
        <v>199</v>
      </c>
      <c r="AH15" s="56" t="s">
        <v>199</v>
      </c>
      <c r="AI15" s="56" t="s">
        <v>199</v>
      </c>
      <c r="AJ15" s="56" t="s">
        <v>199</v>
      </c>
      <c r="AK15" s="56" t="s">
        <v>199</v>
      </c>
      <c r="AL15" s="58" t="s">
        <v>234</v>
      </c>
    </row>
    <row r="16" spans="1:38" s="226" customFormat="1" ht="213.75" hidden="1">
      <c r="B16" s="56" t="s">
        <v>193</v>
      </c>
      <c r="C16" s="57" t="s">
        <v>194</v>
      </c>
      <c r="D16" s="56" t="s">
        <v>235</v>
      </c>
      <c r="E16" s="228" t="s">
        <v>236</v>
      </c>
      <c r="F16" s="229" t="s">
        <v>237</v>
      </c>
      <c r="G16" s="229"/>
      <c r="H16" s="56" t="s">
        <v>198</v>
      </c>
      <c r="I16" s="56" t="s">
        <v>199</v>
      </c>
      <c r="J16" s="56" t="s">
        <v>238</v>
      </c>
      <c r="K16" s="56" t="s">
        <v>199</v>
      </c>
      <c r="L16" s="56" t="s">
        <v>199</v>
      </c>
      <c r="M16" s="229" t="s">
        <v>239</v>
      </c>
      <c r="N16" s="56" t="s">
        <v>240</v>
      </c>
      <c r="O16" s="58" t="s">
        <v>241</v>
      </c>
      <c r="P16" s="56" t="s">
        <v>242</v>
      </c>
      <c r="Q16" s="56" t="s">
        <v>243</v>
      </c>
      <c r="R16" s="56" t="s">
        <v>72</v>
      </c>
      <c r="S16" s="59">
        <v>45293</v>
      </c>
      <c r="T16" s="59">
        <v>45626</v>
      </c>
      <c r="U16" s="59" t="s">
        <v>244</v>
      </c>
      <c r="V16" s="40"/>
      <c r="W16" s="56"/>
      <c r="X16" s="41">
        <v>1</v>
      </c>
      <c r="Y16" s="56" t="s">
        <v>245</v>
      </c>
      <c r="Z16" s="56" t="s">
        <v>246</v>
      </c>
      <c r="AA16" s="56" t="s">
        <v>247</v>
      </c>
      <c r="AB16" s="56" t="s">
        <v>199</v>
      </c>
      <c r="AC16" s="56" t="s">
        <v>199</v>
      </c>
      <c r="AD16" s="56" t="s">
        <v>209</v>
      </c>
      <c r="AE16" s="56" t="s">
        <v>248</v>
      </c>
      <c r="AF16" s="56" t="s">
        <v>199</v>
      </c>
      <c r="AG16" s="56" t="s">
        <v>199</v>
      </c>
      <c r="AH16" s="56" t="s">
        <v>199</v>
      </c>
      <c r="AI16" s="56" t="s">
        <v>199</v>
      </c>
      <c r="AJ16" s="56" t="s">
        <v>199</v>
      </c>
      <c r="AK16" s="56" t="s">
        <v>199</v>
      </c>
      <c r="AL16" s="56" t="s">
        <v>249</v>
      </c>
    </row>
    <row r="17" spans="2:38" s="226" customFormat="1" ht="270.75" hidden="1">
      <c r="B17" s="56" t="s">
        <v>193</v>
      </c>
      <c r="C17" s="57" t="s">
        <v>194</v>
      </c>
      <c r="D17" s="56" t="s">
        <v>250</v>
      </c>
      <c r="E17" s="230" t="s">
        <v>251</v>
      </c>
      <c r="F17" s="231" t="s">
        <v>252</v>
      </c>
      <c r="G17" s="231"/>
      <c r="H17" s="56" t="s">
        <v>198</v>
      </c>
      <c r="I17" s="56" t="s">
        <v>253</v>
      </c>
      <c r="J17" s="56" t="s">
        <v>254</v>
      </c>
      <c r="K17" s="56" t="s">
        <v>199</v>
      </c>
      <c r="L17" s="56" t="s">
        <v>199</v>
      </c>
      <c r="M17" s="231" t="s">
        <v>255</v>
      </c>
      <c r="N17" s="56" t="s">
        <v>256</v>
      </c>
      <c r="O17" s="58" t="s">
        <v>257</v>
      </c>
      <c r="P17" s="56" t="s">
        <v>258</v>
      </c>
      <c r="Q17" s="56" t="s">
        <v>259</v>
      </c>
      <c r="R17" s="58" t="s">
        <v>260</v>
      </c>
      <c r="S17" s="59">
        <v>45293</v>
      </c>
      <c r="T17" s="59">
        <v>45625</v>
      </c>
      <c r="U17" s="64" t="s">
        <v>260</v>
      </c>
      <c r="V17" s="40"/>
      <c r="W17" s="56"/>
      <c r="X17" s="60">
        <v>0.5</v>
      </c>
      <c r="Y17" s="56" t="s">
        <v>207</v>
      </c>
      <c r="Z17" s="56" t="s">
        <v>208</v>
      </c>
      <c r="AA17" s="56" t="s">
        <v>199</v>
      </c>
      <c r="AB17" s="56" t="s">
        <v>199</v>
      </c>
      <c r="AC17" s="56" t="s">
        <v>199</v>
      </c>
      <c r="AD17" s="56" t="s">
        <v>209</v>
      </c>
      <c r="AE17" s="56" t="s">
        <v>199</v>
      </c>
      <c r="AF17" s="56" t="s">
        <v>199</v>
      </c>
      <c r="AG17" s="56" t="s">
        <v>199</v>
      </c>
      <c r="AH17" s="56" t="s">
        <v>199</v>
      </c>
      <c r="AI17" s="56" t="s">
        <v>199</v>
      </c>
      <c r="AJ17" s="56" t="s">
        <v>199</v>
      </c>
      <c r="AK17" s="56" t="s">
        <v>199</v>
      </c>
      <c r="AL17" s="58" t="s">
        <v>261</v>
      </c>
    </row>
    <row r="18" spans="2:38" s="226" customFormat="1" ht="270.75" hidden="1">
      <c r="B18" s="56" t="s">
        <v>193</v>
      </c>
      <c r="C18" s="57" t="s">
        <v>194</v>
      </c>
      <c r="D18" s="56" t="s">
        <v>250</v>
      </c>
      <c r="E18" s="230" t="s">
        <v>251</v>
      </c>
      <c r="F18" s="231" t="s">
        <v>252</v>
      </c>
      <c r="G18" s="231"/>
      <c r="H18" s="56" t="s">
        <v>198</v>
      </c>
      <c r="I18" s="56" t="s">
        <v>253</v>
      </c>
      <c r="J18" s="56" t="s">
        <v>254</v>
      </c>
      <c r="K18" s="56" t="s">
        <v>199</v>
      </c>
      <c r="L18" s="56" t="s">
        <v>199</v>
      </c>
      <c r="M18" s="231" t="s">
        <v>262</v>
      </c>
      <c r="N18" s="56" t="s">
        <v>263</v>
      </c>
      <c r="O18" s="58" t="s">
        <v>264</v>
      </c>
      <c r="P18" s="56" t="s">
        <v>230</v>
      </c>
      <c r="Q18" s="56" t="s">
        <v>231</v>
      </c>
      <c r="R18" s="58" t="s">
        <v>220</v>
      </c>
      <c r="S18" s="59">
        <v>45627</v>
      </c>
      <c r="T18" s="59">
        <v>45641</v>
      </c>
      <c r="U18" s="58" t="s">
        <v>72</v>
      </c>
      <c r="V18" s="40"/>
      <c r="W18" s="56"/>
      <c r="X18" s="60"/>
      <c r="Y18" s="56" t="s">
        <v>208</v>
      </c>
      <c r="Z18" s="56" t="s">
        <v>232</v>
      </c>
      <c r="AA18" s="56" t="s">
        <v>233</v>
      </c>
      <c r="AB18" s="56" t="s">
        <v>199</v>
      </c>
      <c r="AC18" s="56" t="s">
        <v>199</v>
      </c>
      <c r="AD18" s="56" t="s">
        <v>209</v>
      </c>
      <c r="AE18" s="56" t="s">
        <v>199</v>
      </c>
      <c r="AF18" s="56" t="s">
        <v>199</v>
      </c>
      <c r="AG18" s="56" t="s">
        <v>199</v>
      </c>
      <c r="AH18" s="56" t="s">
        <v>199</v>
      </c>
      <c r="AI18" s="56" t="s">
        <v>199</v>
      </c>
      <c r="AJ18" s="56" t="s">
        <v>199</v>
      </c>
      <c r="AK18" s="56" t="s">
        <v>199</v>
      </c>
      <c r="AL18" s="58" t="s">
        <v>234</v>
      </c>
    </row>
    <row r="19" spans="2:38" s="226" customFormat="1" ht="270.75" hidden="1">
      <c r="B19" s="56" t="s">
        <v>193</v>
      </c>
      <c r="C19" s="57" t="s">
        <v>194</v>
      </c>
      <c r="D19" s="56" t="s">
        <v>250</v>
      </c>
      <c r="E19" s="230" t="s">
        <v>251</v>
      </c>
      <c r="F19" s="231" t="s">
        <v>252</v>
      </c>
      <c r="G19" s="231"/>
      <c r="H19" s="56" t="s">
        <v>198</v>
      </c>
      <c r="I19" s="56" t="s">
        <v>253</v>
      </c>
      <c r="J19" s="56" t="s">
        <v>254</v>
      </c>
      <c r="K19" s="56" t="s">
        <v>199</v>
      </c>
      <c r="L19" s="56" t="s">
        <v>199</v>
      </c>
      <c r="M19" s="231" t="s">
        <v>265</v>
      </c>
      <c r="N19" s="56" t="s">
        <v>266</v>
      </c>
      <c r="O19" s="58" t="s">
        <v>267</v>
      </c>
      <c r="P19" s="56" t="s">
        <v>258</v>
      </c>
      <c r="Q19" s="56" t="s">
        <v>268</v>
      </c>
      <c r="R19" s="58" t="s">
        <v>72</v>
      </c>
      <c r="S19" s="59">
        <v>45293</v>
      </c>
      <c r="T19" s="59">
        <v>45625</v>
      </c>
      <c r="U19" s="64" t="s">
        <v>72</v>
      </c>
      <c r="V19" s="40"/>
      <c r="W19" s="56"/>
      <c r="X19" s="60">
        <v>0.5</v>
      </c>
      <c r="Y19" s="56" t="s">
        <v>207</v>
      </c>
      <c r="Z19" s="56" t="s">
        <v>208</v>
      </c>
      <c r="AA19" s="56" t="s">
        <v>199</v>
      </c>
      <c r="AB19" s="56" t="s">
        <v>199</v>
      </c>
      <c r="AC19" s="56" t="s">
        <v>199</v>
      </c>
      <c r="AD19" s="56" t="s">
        <v>209</v>
      </c>
      <c r="AE19" s="56" t="s">
        <v>199</v>
      </c>
      <c r="AF19" s="56" t="s">
        <v>199</v>
      </c>
      <c r="AG19" s="56" t="s">
        <v>199</v>
      </c>
      <c r="AH19" s="56" t="s">
        <v>199</v>
      </c>
      <c r="AI19" s="56" t="s">
        <v>199</v>
      </c>
      <c r="AJ19" s="56" t="s">
        <v>199</v>
      </c>
      <c r="AK19" s="56" t="s">
        <v>199</v>
      </c>
      <c r="AL19" s="58" t="s">
        <v>261</v>
      </c>
    </row>
    <row r="20" spans="2:38" s="226" customFormat="1" ht="270.75" hidden="1">
      <c r="B20" s="56" t="s">
        <v>193</v>
      </c>
      <c r="C20" s="57" t="s">
        <v>194</v>
      </c>
      <c r="D20" s="56" t="s">
        <v>250</v>
      </c>
      <c r="E20" s="230" t="s">
        <v>251</v>
      </c>
      <c r="F20" s="232" t="s">
        <v>269</v>
      </c>
      <c r="G20" s="232"/>
      <c r="H20" s="56" t="s">
        <v>198</v>
      </c>
      <c r="I20" s="56" t="s">
        <v>253</v>
      </c>
      <c r="J20" s="56" t="s">
        <v>254</v>
      </c>
      <c r="K20" s="56" t="s">
        <v>199</v>
      </c>
      <c r="L20" s="56" t="s">
        <v>199</v>
      </c>
      <c r="M20" s="232" t="s">
        <v>255</v>
      </c>
      <c r="N20" s="56" t="s">
        <v>270</v>
      </c>
      <c r="O20" s="58" t="s">
        <v>271</v>
      </c>
      <c r="P20" s="56" t="s">
        <v>272</v>
      </c>
      <c r="Q20" s="56" t="s">
        <v>273</v>
      </c>
      <c r="R20" s="58" t="s">
        <v>260</v>
      </c>
      <c r="S20" s="59">
        <v>45293</v>
      </c>
      <c r="T20" s="59">
        <v>45625</v>
      </c>
      <c r="U20" s="64" t="s">
        <v>260</v>
      </c>
      <c r="V20" s="40"/>
      <c r="W20" s="56"/>
      <c r="X20" s="60">
        <v>1</v>
      </c>
      <c r="Y20" s="56" t="s">
        <v>207</v>
      </c>
      <c r="Z20" s="56" t="s">
        <v>208</v>
      </c>
      <c r="AA20" s="56" t="s">
        <v>199</v>
      </c>
      <c r="AB20" s="56" t="s">
        <v>199</v>
      </c>
      <c r="AC20" s="56" t="s">
        <v>199</v>
      </c>
      <c r="AD20" s="56" t="s">
        <v>209</v>
      </c>
      <c r="AE20" s="56" t="s">
        <v>199</v>
      </c>
      <c r="AF20" s="56" t="s">
        <v>199</v>
      </c>
      <c r="AG20" s="56" t="s">
        <v>199</v>
      </c>
      <c r="AH20" s="56" t="s">
        <v>199</v>
      </c>
      <c r="AI20" s="56" t="s">
        <v>199</v>
      </c>
      <c r="AJ20" s="56" t="s">
        <v>199</v>
      </c>
      <c r="AK20" s="56" t="s">
        <v>199</v>
      </c>
      <c r="AL20" s="58" t="s">
        <v>261</v>
      </c>
    </row>
    <row r="21" spans="2:38" s="226" customFormat="1" ht="270.75" hidden="1">
      <c r="B21" s="56" t="s">
        <v>193</v>
      </c>
      <c r="C21" s="57" t="s">
        <v>194</v>
      </c>
      <c r="D21" s="56" t="s">
        <v>250</v>
      </c>
      <c r="E21" s="230" t="s">
        <v>251</v>
      </c>
      <c r="F21" s="232" t="s">
        <v>269</v>
      </c>
      <c r="G21" s="232"/>
      <c r="H21" s="56" t="s">
        <v>198</v>
      </c>
      <c r="I21" s="56" t="s">
        <v>253</v>
      </c>
      <c r="J21" s="56" t="s">
        <v>254</v>
      </c>
      <c r="K21" s="56" t="s">
        <v>199</v>
      </c>
      <c r="L21" s="56" t="s">
        <v>199</v>
      </c>
      <c r="M21" s="232" t="s">
        <v>262</v>
      </c>
      <c r="N21" s="56" t="s">
        <v>274</v>
      </c>
      <c r="O21" s="58" t="s">
        <v>275</v>
      </c>
      <c r="P21" s="56" t="s">
        <v>230</v>
      </c>
      <c r="Q21" s="56" t="s">
        <v>231</v>
      </c>
      <c r="R21" s="58" t="s">
        <v>220</v>
      </c>
      <c r="S21" s="59">
        <v>45627</v>
      </c>
      <c r="T21" s="59">
        <v>45641</v>
      </c>
      <c r="U21" s="58" t="s">
        <v>72</v>
      </c>
      <c r="V21" s="40"/>
      <c r="W21" s="56"/>
      <c r="X21" s="60"/>
      <c r="Y21" s="56" t="s">
        <v>208</v>
      </c>
      <c r="Z21" s="56" t="s">
        <v>232</v>
      </c>
      <c r="AA21" s="56" t="s">
        <v>233</v>
      </c>
      <c r="AB21" s="56" t="s">
        <v>199</v>
      </c>
      <c r="AC21" s="56" t="s">
        <v>199</v>
      </c>
      <c r="AD21" s="56" t="s">
        <v>209</v>
      </c>
      <c r="AE21" s="56" t="s">
        <v>199</v>
      </c>
      <c r="AF21" s="56" t="s">
        <v>199</v>
      </c>
      <c r="AG21" s="56" t="s">
        <v>199</v>
      </c>
      <c r="AH21" s="56" t="s">
        <v>199</v>
      </c>
      <c r="AI21" s="56" t="s">
        <v>199</v>
      </c>
      <c r="AJ21" s="56" t="s">
        <v>199</v>
      </c>
      <c r="AK21" s="56" t="s">
        <v>199</v>
      </c>
      <c r="AL21" s="58" t="s">
        <v>234</v>
      </c>
    </row>
    <row r="22" spans="2:38" s="226" customFormat="1" ht="213.75" hidden="1">
      <c r="B22" s="56" t="s">
        <v>193</v>
      </c>
      <c r="C22" s="57" t="s">
        <v>194</v>
      </c>
      <c r="D22" s="56" t="s">
        <v>250</v>
      </c>
      <c r="E22" s="230" t="s">
        <v>251</v>
      </c>
      <c r="F22" s="232" t="s">
        <v>269</v>
      </c>
      <c r="G22" s="232"/>
      <c r="H22" s="56" t="s">
        <v>198</v>
      </c>
      <c r="I22" s="56" t="s">
        <v>253</v>
      </c>
      <c r="J22" s="56" t="s">
        <v>199</v>
      </c>
      <c r="K22" s="56" t="s">
        <v>199</v>
      </c>
      <c r="L22" s="56" t="s">
        <v>199</v>
      </c>
      <c r="M22" s="232" t="s">
        <v>276</v>
      </c>
      <c r="N22" s="56" t="s">
        <v>277</v>
      </c>
      <c r="O22" s="56" t="s">
        <v>278</v>
      </c>
      <c r="P22" s="56" t="s">
        <v>279</v>
      </c>
      <c r="Q22" s="56"/>
      <c r="R22" s="56" t="s">
        <v>280</v>
      </c>
      <c r="S22" s="59">
        <v>45292</v>
      </c>
      <c r="T22" s="59">
        <v>45412</v>
      </c>
      <c r="U22" s="59" t="s">
        <v>281</v>
      </c>
      <c r="V22" s="40">
        <v>216056978</v>
      </c>
      <c r="W22" s="58" t="s">
        <v>282</v>
      </c>
      <c r="X22" s="60"/>
      <c r="Y22" s="56" t="s">
        <v>245</v>
      </c>
      <c r="Z22" s="56" t="s">
        <v>199</v>
      </c>
      <c r="AA22" s="56" t="s">
        <v>199</v>
      </c>
      <c r="AB22" s="56" t="s">
        <v>199</v>
      </c>
      <c r="AC22" s="56" t="s">
        <v>199</v>
      </c>
      <c r="AD22" s="56" t="s">
        <v>209</v>
      </c>
      <c r="AE22" s="56" t="s">
        <v>248</v>
      </c>
      <c r="AF22" s="56" t="s">
        <v>199</v>
      </c>
      <c r="AG22" s="56" t="s">
        <v>199</v>
      </c>
      <c r="AH22" s="56" t="s">
        <v>199</v>
      </c>
      <c r="AI22" s="56" t="s">
        <v>199</v>
      </c>
      <c r="AJ22" s="56" t="s">
        <v>199</v>
      </c>
      <c r="AK22" s="56" t="s">
        <v>199</v>
      </c>
      <c r="AL22" s="56" t="s">
        <v>283</v>
      </c>
    </row>
    <row r="23" spans="2:38" s="226" customFormat="1" ht="213.75" hidden="1">
      <c r="B23" s="56" t="s">
        <v>193</v>
      </c>
      <c r="C23" s="57" t="s">
        <v>194</v>
      </c>
      <c r="D23" s="56" t="s">
        <v>250</v>
      </c>
      <c r="E23" s="230" t="s">
        <v>251</v>
      </c>
      <c r="F23" s="232" t="s">
        <v>269</v>
      </c>
      <c r="G23" s="232"/>
      <c r="H23" s="56" t="s">
        <v>198</v>
      </c>
      <c r="I23" s="56" t="s">
        <v>253</v>
      </c>
      <c r="J23" s="56" t="s">
        <v>199</v>
      </c>
      <c r="K23" s="56" t="s">
        <v>199</v>
      </c>
      <c r="L23" s="56" t="s">
        <v>199</v>
      </c>
      <c r="M23" s="233" t="s">
        <v>284</v>
      </c>
      <c r="N23" s="56" t="s">
        <v>285</v>
      </c>
      <c r="O23" s="56" t="s">
        <v>286</v>
      </c>
      <c r="P23" s="56" t="s">
        <v>287</v>
      </c>
      <c r="Q23" s="56"/>
      <c r="R23" s="56" t="s">
        <v>280</v>
      </c>
      <c r="S23" s="59">
        <v>45292</v>
      </c>
      <c r="T23" s="59">
        <v>45412</v>
      </c>
      <c r="U23" s="59" t="s">
        <v>281</v>
      </c>
      <c r="V23" s="40">
        <v>55626726</v>
      </c>
      <c r="W23" s="58" t="s">
        <v>288</v>
      </c>
      <c r="X23" s="60"/>
      <c r="Y23" s="56" t="s">
        <v>245</v>
      </c>
      <c r="Z23" s="56" t="s">
        <v>199</v>
      </c>
      <c r="AA23" s="56" t="s">
        <v>199</v>
      </c>
      <c r="AB23" s="56" t="s">
        <v>199</v>
      </c>
      <c r="AC23" s="56" t="s">
        <v>199</v>
      </c>
      <c r="AD23" s="56" t="s">
        <v>209</v>
      </c>
      <c r="AE23" s="56" t="s">
        <v>248</v>
      </c>
      <c r="AF23" s="56" t="s">
        <v>199</v>
      </c>
      <c r="AG23" s="56" t="s">
        <v>199</v>
      </c>
      <c r="AH23" s="56" t="s">
        <v>199</v>
      </c>
      <c r="AI23" s="56" t="s">
        <v>199</v>
      </c>
      <c r="AJ23" s="56" t="s">
        <v>199</v>
      </c>
      <c r="AK23" s="56" t="s">
        <v>199</v>
      </c>
      <c r="AL23" s="56" t="s">
        <v>283</v>
      </c>
    </row>
    <row r="24" spans="2:38" s="226" customFormat="1" ht="213.75" hidden="1">
      <c r="B24" s="56" t="s">
        <v>193</v>
      </c>
      <c r="C24" s="57" t="s">
        <v>194</v>
      </c>
      <c r="D24" s="56" t="s">
        <v>250</v>
      </c>
      <c r="E24" s="230" t="s">
        <v>251</v>
      </c>
      <c r="F24" s="232" t="s">
        <v>269</v>
      </c>
      <c r="G24" s="232"/>
      <c r="H24" s="56" t="s">
        <v>198</v>
      </c>
      <c r="I24" s="56" t="s">
        <v>253</v>
      </c>
      <c r="J24" s="56" t="s">
        <v>199</v>
      </c>
      <c r="K24" s="56" t="s">
        <v>199</v>
      </c>
      <c r="L24" s="56" t="s">
        <v>199</v>
      </c>
      <c r="M24" s="232" t="s">
        <v>289</v>
      </c>
      <c r="N24" s="56" t="s">
        <v>290</v>
      </c>
      <c r="O24" s="56" t="s">
        <v>291</v>
      </c>
      <c r="P24" s="56" t="s">
        <v>292</v>
      </c>
      <c r="Q24" s="56"/>
      <c r="R24" s="56" t="s">
        <v>280</v>
      </c>
      <c r="S24" s="59">
        <v>45292</v>
      </c>
      <c r="T24" s="59">
        <v>45412</v>
      </c>
      <c r="U24" s="59" t="s">
        <v>281</v>
      </c>
      <c r="V24" s="40">
        <v>100635386</v>
      </c>
      <c r="W24" s="58" t="s">
        <v>293</v>
      </c>
      <c r="X24" s="60"/>
      <c r="Y24" s="56" t="s">
        <v>245</v>
      </c>
      <c r="Z24" s="56" t="s">
        <v>199</v>
      </c>
      <c r="AA24" s="56" t="s">
        <v>199</v>
      </c>
      <c r="AB24" s="56" t="s">
        <v>199</v>
      </c>
      <c r="AC24" s="56" t="s">
        <v>199</v>
      </c>
      <c r="AD24" s="56" t="s">
        <v>209</v>
      </c>
      <c r="AE24" s="56" t="s">
        <v>248</v>
      </c>
      <c r="AF24" s="56" t="s">
        <v>199</v>
      </c>
      <c r="AG24" s="56" t="s">
        <v>199</v>
      </c>
      <c r="AH24" s="56" t="s">
        <v>199</v>
      </c>
      <c r="AI24" s="56" t="s">
        <v>199</v>
      </c>
      <c r="AJ24" s="56" t="s">
        <v>199</v>
      </c>
      <c r="AK24" s="56" t="s">
        <v>199</v>
      </c>
      <c r="AL24" s="56" t="s">
        <v>294</v>
      </c>
    </row>
    <row r="25" spans="2:38" s="226" customFormat="1" ht="213.75" hidden="1">
      <c r="B25" s="56" t="s">
        <v>193</v>
      </c>
      <c r="C25" s="57" t="s">
        <v>194</v>
      </c>
      <c r="D25" s="56" t="s">
        <v>250</v>
      </c>
      <c r="E25" s="230" t="s">
        <v>251</v>
      </c>
      <c r="F25" s="232" t="s">
        <v>269</v>
      </c>
      <c r="G25" s="232"/>
      <c r="H25" s="56" t="s">
        <v>198</v>
      </c>
      <c r="I25" s="56" t="s">
        <v>253</v>
      </c>
      <c r="J25" s="56" t="s">
        <v>199</v>
      </c>
      <c r="K25" s="56" t="s">
        <v>199</v>
      </c>
      <c r="L25" s="56" t="s">
        <v>199</v>
      </c>
      <c r="M25" s="230" t="s">
        <v>295</v>
      </c>
      <c r="N25" s="56" t="s">
        <v>296</v>
      </c>
      <c r="O25" s="56" t="s">
        <v>297</v>
      </c>
      <c r="P25" s="56" t="s">
        <v>298</v>
      </c>
      <c r="Q25" s="56"/>
      <c r="R25" s="56" t="s">
        <v>280</v>
      </c>
      <c r="S25" s="59">
        <v>45292</v>
      </c>
      <c r="T25" s="59">
        <v>45412</v>
      </c>
      <c r="U25" s="59" t="s">
        <v>281</v>
      </c>
      <c r="V25" s="40">
        <v>128191578</v>
      </c>
      <c r="W25" s="58" t="s">
        <v>299</v>
      </c>
      <c r="X25" s="60"/>
      <c r="Y25" s="56" t="s">
        <v>245</v>
      </c>
      <c r="Z25" s="56" t="s">
        <v>199</v>
      </c>
      <c r="AA25" s="56" t="s">
        <v>199</v>
      </c>
      <c r="AB25" s="56" t="s">
        <v>199</v>
      </c>
      <c r="AC25" s="56" t="s">
        <v>199</v>
      </c>
      <c r="AD25" s="56" t="s">
        <v>209</v>
      </c>
      <c r="AE25" s="56" t="s">
        <v>248</v>
      </c>
      <c r="AF25" s="56" t="s">
        <v>199</v>
      </c>
      <c r="AG25" s="56" t="s">
        <v>199</v>
      </c>
      <c r="AH25" s="56" t="s">
        <v>199</v>
      </c>
      <c r="AI25" s="56" t="s">
        <v>199</v>
      </c>
      <c r="AJ25" s="56" t="s">
        <v>199</v>
      </c>
      <c r="AK25" s="56" t="s">
        <v>199</v>
      </c>
      <c r="AL25" s="56" t="s">
        <v>283</v>
      </c>
    </row>
    <row r="26" spans="2:38" s="226" customFormat="1" ht="213.75" hidden="1">
      <c r="B26" s="56" t="s">
        <v>193</v>
      </c>
      <c r="C26" s="57" t="s">
        <v>194</v>
      </c>
      <c r="D26" s="56" t="s">
        <v>250</v>
      </c>
      <c r="E26" s="230" t="s">
        <v>251</v>
      </c>
      <c r="F26" s="232" t="s">
        <v>269</v>
      </c>
      <c r="G26" s="232"/>
      <c r="H26" s="56" t="s">
        <v>198</v>
      </c>
      <c r="I26" s="56" t="s">
        <v>253</v>
      </c>
      <c r="J26" s="56" t="s">
        <v>199</v>
      </c>
      <c r="K26" s="56" t="s">
        <v>199</v>
      </c>
      <c r="L26" s="56" t="s">
        <v>199</v>
      </c>
      <c r="M26" s="232" t="s">
        <v>300</v>
      </c>
      <c r="N26" s="56" t="s">
        <v>277</v>
      </c>
      <c r="O26" s="56" t="s">
        <v>301</v>
      </c>
      <c r="P26" s="56" t="s">
        <v>279</v>
      </c>
      <c r="Q26" s="56"/>
      <c r="R26" s="56" t="s">
        <v>280</v>
      </c>
      <c r="S26" s="59">
        <v>45413</v>
      </c>
      <c r="T26" s="66">
        <v>45535</v>
      </c>
      <c r="U26" s="59" t="s">
        <v>281</v>
      </c>
      <c r="V26" s="40">
        <v>186551156</v>
      </c>
      <c r="W26" s="58" t="s">
        <v>302</v>
      </c>
      <c r="X26" s="60"/>
      <c r="Y26" s="56" t="s">
        <v>245</v>
      </c>
      <c r="Z26" s="56" t="s">
        <v>199</v>
      </c>
      <c r="AA26" s="56" t="s">
        <v>199</v>
      </c>
      <c r="AB26" s="56" t="s">
        <v>199</v>
      </c>
      <c r="AC26" s="56" t="s">
        <v>199</v>
      </c>
      <c r="AD26" s="56" t="s">
        <v>209</v>
      </c>
      <c r="AE26" s="56" t="s">
        <v>248</v>
      </c>
      <c r="AF26" s="56" t="s">
        <v>199</v>
      </c>
      <c r="AG26" s="56" t="s">
        <v>199</v>
      </c>
      <c r="AH26" s="56" t="s">
        <v>199</v>
      </c>
      <c r="AI26" s="56" t="s">
        <v>199</v>
      </c>
      <c r="AJ26" s="56" t="s">
        <v>199</v>
      </c>
      <c r="AK26" s="56" t="s">
        <v>199</v>
      </c>
      <c r="AL26" s="56" t="s">
        <v>283</v>
      </c>
    </row>
    <row r="27" spans="2:38" s="226" customFormat="1" ht="213.75" hidden="1">
      <c r="B27" s="56" t="s">
        <v>193</v>
      </c>
      <c r="C27" s="57" t="s">
        <v>194</v>
      </c>
      <c r="D27" s="56" t="s">
        <v>250</v>
      </c>
      <c r="E27" s="230" t="s">
        <v>251</v>
      </c>
      <c r="F27" s="232" t="s">
        <v>269</v>
      </c>
      <c r="G27" s="232"/>
      <c r="H27" s="56" t="s">
        <v>198</v>
      </c>
      <c r="I27" s="56" t="s">
        <v>253</v>
      </c>
      <c r="J27" s="56" t="s">
        <v>199</v>
      </c>
      <c r="K27" s="56" t="s">
        <v>199</v>
      </c>
      <c r="L27" s="56" t="s">
        <v>199</v>
      </c>
      <c r="M27" s="233" t="s">
        <v>303</v>
      </c>
      <c r="N27" s="56" t="s">
        <v>285</v>
      </c>
      <c r="O27" s="56" t="s">
        <v>304</v>
      </c>
      <c r="P27" s="56" t="s">
        <v>287</v>
      </c>
      <c r="Q27" s="56"/>
      <c r="R27" s="56" t="s">
        <v>280</v>
      </c>
      <c r="S27" s="59">
        <v>45413</v>
      </c>
      <c r="T27" s="66">
        <v>45535</v>
      </c>
      <c r="U27" s="59" t="s">
        <v>281</v>
      </c>
      <c r="V27" s="40" t="s">
        <v>199</v>
      </c>
      <c r="W27" s="40" t="s">
        <v>199</v>
      </c>
      <c r="X27" s="60"/>
      <c r="Y27" s="56" t="s">
        <v>245</v>
      </c>
      <c r="Z27" s="56" t="s">
        <v>199</v>
      </c>
      <c r="AA27" s="56" t="s">
        <v>199</v>
      </c>
      <c r="AB27" s="56" t="s">
        <v>199</v>
      </c>
      <c r="AC27" s="56" t="s">
        <v>199</v>
      </c>
      <c r="AD27" s="56" t="s">
        <v>209</v>
      </c>
      <c r="AE27" s="56" t="s">
        <v>199</v>
      </c>
      <c r="AF27" s="56" t="s">
        <v>199</v>
      </c>
      <c r="AG27" s="56" t="s">
        <v>199</v>
      </c>
      <c r="AH27" s="56" t="s">
        <v>199</v>
      </c>
      <c r="AI27" s="56" t="s">
        <v>199</v>
      </c>
      <c r="AJ27" s="56" t="s">
        <v>199</v>
      </c>
      <c r="AK27" s="56" t="s">
        <v>199</v>
      </c>
      <c r="AL27" s="56" t="s">
        <v>283</v>
      </c>
    </row>
    <row r="28" spans="2:38" s="226" customFormat="1" ht="213.75" hidden="1">
      <c r="B28" s="56" t="s">
        <v>193</v>
      </c>
      <c r="C28" s="57" t="s">
        <v>194</v>
      </c>
      <c r="D28" s="56" t="s">
        <v>250</v>
      </c>
      <c r="E28" s="230" t="s">
        <v>251</v>
      </c>
      <c r="F28" s="232" t="s">
        <v>269</v>
      </c>
      <c r="G28" s="232"/>
      <c r="H28" s="56" t="s">
        <v>198</v>
      </c>
      <c r="I28" s="56" t="s">
        <v>253</v>
      </c>
      <c r="J28" s="56" t="s">
        <v>199</v>
      </c>
      <c r="K28" s="56" t="s">
        <v>199</v>
      </c>
      <c r="L28" s="56" t="s">
        <v>199</v>
      </c>
      <c r="M28" s="232" t="s">
        <v>305</v>
      </c>
      <c r="N28" s="56" t="s">
        <v>290</v>
      </c>
      <c r="O28" s="56" t="s">
        <v>306</v>
      </c>
      <c r="P28" s="56" t="s">
        <v>292</v>
      </c>
      <c r="Q28" s="56"/>
      <c r="R28" s="56" t="s">
        <v>280</v>
      </c>
      <c r="S28" s="59">
        <v>45413</v>
      </c>
      <c r="T28" s="66">
        <v>45535</v>
      </c>
      <c r="U28" s="59" t="s">
        <v>281</v>
      </c>
      <c r="V28" s="40">
        <v>90135064</v>
      </c>
      <c r="W28" s="58" t="s">
        <v>307</v>
      </c>
      <c r="X28" s="60"/>
      <c r="Y28" s="56" t="s">
        <v>245</v>
      </c>
      <c r="Z28" s="56" t="s">
        <v>199</v>
      </c>
      <c r="AA28" s="56" t="s">
        <v>199</v>
      </c>
      <c r="AB28" s="56" t="s">
        <v>199</v>
      </c>
      <c r="AC28" s="56" t="s">
        <v>199</v>
      </c>
      <c r="AD28" s="56" t="s">
        <v>209</v>
      </c>
      <c r="AE28" s="56" t="s">
        <v>248</v>
      </c>
      <c r="AF28" s="56" t="s">
        <v>199</v>
      </c>
      <c r="AG28" s="56" t="s">
        <v>199</v>
      </c>
      <c r="AH28" s="56" t="s">
        <v>199</v>
      </c>
      <c r="AI28" s="56" t="s">
        <v>199</v>
      </c>
      <c r="AJ28" s="56" t="s">
        <v>199</v>
      </c>
      <c r="AK28" s="56" t="s">
        <v>199</v>
      </c>
      <c r="AL28" s="56" t="s">
        <v>294</v>
      </c>
    </row>
    <row r="29" spans="2:38" s="226" customFormat="1" ht="213.75" hidden="1">
      <c r="B29" s="56" t="s">
        <v>193</v>
      </c>
      <c r="C29" s="57" t="s">
        <v>194</v>
      </c>
      <c r="D29" s="56" t="s">
        <v>250</v>
      </c>
      <c r="E29" s="230" t="s">
        <v>251</v>
      </c>
      <c r="F29" s="232" t="s">
        <v>269</v>
      </c>
      <c r="G29" s="232"/>
      <c r="H29" s="56" t="s">
        <v>198</v>
      </c>
      <c r="I29" s="56" t="s">
        <v>253</v>
      </c>
      <c r="J29" s="56" t="s">
        <v>199</v>
      </c>
      <c r="K29" s="56" t="s">
        <v>199</v>
      </c>
      <c r="L29" s="56" t="s">
        <v>199</v>
      </c>
      <c r="M29" s="230" t="s">
        <v>308</v>
      </c>
      <c r="N29" s="56" t="s">
        <v>296</v>
      </c>
      <c r="O29" s="56" t="s">
        <v>309</v>
      </c>
      <c r="P29" s="56" t="s">
        <v>298</v>
      </c>
      <c r="Q29" s="56"/>
      <c r="R29" s="56" t="s">
        <v>280</v>
      </c>
      <c r="S29" s="59">
        <v>45413</v>
      </c>
      <c r="T29" s="66">
        <v>45535</v>
      </c>
      <c r="U29" s="59" t="s">
        <v>281</v>
      </c>
      <c r="V29" s="197" t="s">
        <v>310</v>
      </c>
      <c r="W29" s="58" t="s">
        <v>311</v>
      </c>
      <c r="X29" s="60"/>
      <c r="Y29" s="56" t="s">
        <v>245</v>
      </c>
      <c r="Z29" s="56" t="s">
        <v>199</v>
      </c>
      <c r="AA29" s="56" t="s">
        <v>199</v>
      </c>
      <c r="AB29" s="56" t="s">
        <v>199</v>
      </c>
      <c r="AC29" s="56" t="s">
        <v>199</v>
      </c>
      <c r="AD29" s="56" t="s">
        <v>209</v>
      </c>
      <c r="AE29" s="56" t="s">
        <v>248</v>
      </c>
      <c r="AF29" s="56" t="s">
        <v>199</v>
      </c>
      <c r="AG29" s="56" t="s">
        <v>199</v>
      </c>
      <c r="AH29" s="56" t="s">
        <v>199</v>
      </c>
      <c r="AI29" s="56" t="s">
        <v>199</v>
      </c>
      <c r="AJ29" s="56" t="s">
        <v>199</v>
      </c>
      <c r="AK29" s="56" t="s">
        <v>199</v>
      </c>
      <c r="AL29" s="56" t="s">
        <v>283</v>
      </c>
    </row>
    <row r="30" spans="2:38" s="226" customFormat="1" ht="213.75" hidden="1">
      <c r="B30" s="56" t="s">
        <v>193</v>
      </c>
      <c r="C30" s="57" t="s">
        <v>194</v>
      </c>
      <c r="D30" s="56" t="s">
        <v>250</v>
      </c>
      <c r="E30" s="230" t="s">
        <v>251</v>
      </c>
      <c r="F30" s="232" t="s">
        <v>269</v>
      </c>
      <c r="G30" s="232"/>
      <c r="H30" s="56" t="s">
        <v>198</v>
      </c>
      <c r="I30" s="56" t="s">
        <v>253</v>
      </c>
      <c r="J30" s="56" t="s">
        <v>199</v>
      </c>
      <c r="K30" s="56" t="s">
        <v>199</v>
      </c>
      <c r="L30" s="56" t="s">
        <v>199</v>
      </c>
      <c r="M30" s="232" t="s">
        <v>312</v>
      </c>
      <c r="N30" s="56" t="s">
        <v>277</v>
      </c>
      <c r="O30" s="56" t="s">
        <v>313</v>
      </c>
      <c r="P30" s="56" t="s">
        <v>279</v>
      </c>
      <c r="Q30" s="56"/>
      <c r="R30" s="56" t="s">
        <v>280</v>
      </c>
      <c r="S30" s="59">
        <v>45536</v>
      </c>
      <c r="T30" s="66">
        <v>45626</v>
      </c>
      <c r="U30" s="59" t="s">
        <v>281</v>
      </c>
      <c r="V30" s="40" t="s">
        <v>199</v>
      </c>
      <c r="W30" s="56" t="s">
        <v>199</v>
      </c>
      <c r="X30" s="60"/>
      <c r="Y30" s="56" t="s">
        <v>245</v>
      </c>
      <c r="Z30" s="56" t="s">
        <v>199</v>
      </c>
      <c r="AA30" s="56" t="s">
        <v>199</v>
      </c>
      <c r="AB30" s="56" t="s">
        <v>199</v>
      </c>
      <c r="AC30" s="56" t="s">
        <v>199</v>
      </c>
      <c r="AD30" s="56" t="s">
        <v>209</v>
      </c>
      <c r="AE30" s="56" t="s">
        <v>199</v>
      </c>
      <c r="AF30" s="56" t="s">
        <v>199</v>
      </c>
      <c r="AG30" s="56" t="s">
        <v>199</v>
      </c>
      <c r="AH30" s="56" t="s">
        <v>199</v>
      </c>
      <c r="AI30" s="56" t="s">
        <v>199</v>
      </c>
      <c r="AJ30" s="56" t="s">
        <v>199</v>
      </c>
      <c r="AK30" s="56" t="s">
        <v>199</v>
      </c>
      <c r="AL30" s="56" t="s">
        <v>283</v>
      </c>
    </row>
    <row r="31" spans="2:38" s="226" customFormat="1" ht="213.75" hidden="1">
      <c r="B31" s="56" t="s">
        <v>193</v>
      </c>
      <c r="C31" s="57" t="s">
        <v>194</v>
      </c>
      <c r="D31" s="56" t="s">
        <v>250</v>
      </c>
      <c r="E31" s="230" t="s">
        <v>251</v>
      </c>
      <c r="F31" s="232" t="s">
        <v>269</v>
      </c>
      <c r="G31" s="232"/>
      <c r="H31" s="56" t="s">
        <v>198</v>
      </c>
      <c r="I31" s="56" t="s">
        <v>253</v>
      </c>
      <c r="J31" s="56" t="s">
        <v>199</v>
      </c>
      <c r="K31" s="56" t="s">
        <v>199</v>
      </c>
      <c r="L31" s="56" t="s">
        <v>199</v>
      </c>
      <c r="M31" s="233" t="s">
        <v>314</v>
      </c>
      <c r="N31" s="56" t="s">
        <v>285</v>
      </c>
      <c r="O31" s="56" t="s">
        <v>315</v>
      </c>
      <c r="P31" s="56" t="s">
        <v>287</v>
      </c>
      <c r="Q31" s="56"/>
      <c r="R31" s="56" t="s">
        <v>280</v>
      </c>
      <c r="S31" s="59">
        <v>45536</v>
      </c>
      <c r="T31" s="66">
        <v>45626</v>
      </c>
      <c r="U31" s="59" t="s">
        <v>281</v>
      </c>
      <c r="V31" s="40" t="s">
        <v>199</v>
      </c>
      <c r="W31" s="56" t="s">
        <v>199</v>
      </c>
      <c r="X31" s="60"/>
      <c r="Y31" s="56" t="s">
        <v>245</v>
      </c>
      <c r="Z31" s="56" t="s">
        <v>199</v>
      </c>
      <c r="AA31" s="56" t="s">
        <v>199</v>
      </c>
      <c r="AB31" s="56" t="s">
        <v>199</v>
      </c>
      <c r="AC31" s="56" t="s">
        <v>199</v>
      </c>
      <c r="AD31" s="56" t="s">
        <v>209</v>
      </c>
      <c r="AE31" s="56" t="s">
        <v>199</v>
      </c>
      <c r="AF31" s="56" t="s">
        <v>199</v>
      </c>
      <c r="AG31" s="56" t="s">
        <v>199</v>
      </c>
      <c r="AH31" s="56" t="s">
        <v>199</v>
      </c>
      <c r="AI31" s="56" t="s">
        <v>199</v>
      </c>
      <c r="AJ31" s="56" t="s">
        <v>199</v>
      </c>
      <c r="AK31" s="56" t="s">
        <v>199</v>
      </c>
      <c r="AL31" s="56" t="s">
        <v>283</v>
      </c>
    </row>
    <row r="32" spans="2:38" s="226" customFormat="1" ht="213.75" hidden="1">
      <c r="B32" s="56" t="s">
        <v>193</v>
      </c>
      <c r="C32" s="57" t="s">
        <v>194</v>
      </c>
      <c r="D32" s="56" t="s">
        <v>250</v>
      </c>
      <c r="E32" s="230" t="s">
        <v>251</v>
      </c>
      <c r="F32" s="232" t="s">
        <v>269</v>
      </c>
      <c r="G32" s="232"/>
      <c r="H32" s="56" t="s">
        <v>198</v>
      </c>
      <c r="I32" s="56" t="s">
        <v>253</v>
      </c>
      <c r="J32" s="56" t="s">
        <v>199</v>
      </c>
      <c r="K32" s="56" t="s">
        <v>199</v>
      </c>
      <c r="L32" s="56" t="s">
        <v>199</v>
      </c>
      <c r="M32" s="232" t="s">
        <v>316</v>
      </c>
      <c r="N32" s="56" t="s">
        <v>290</v>
      </c>
      <c r="O32" s="56" t="s">
        <v>317</v>
      </c>
      <c r="P32" s="56" t="s">
        <v>292</v>
      </c>
      <c r="Q32" s="56"/>
      <c r="R32" s="56" t="s">
        <v>280</v>
      </c>
      <c r="S32" s="59">
        <v>45536</v>
      </c>
      <c r="T32" s="66">
        <v>45626</v>
      </c>
      <c r="U32" s="59" t="s">
        <v>281</v>
      </c>
      <c r="V32" s="40" t="s">
        <v>199</v>
      </c>
      <c r="W32" s="56" t="s">
        <v>199</v>
      </c>
      <c r="X32" s="60"/>
      <c r="Y32" s="56" t="s">
        <v>245</v>
      </c>
      <c r="Z32" s="56" t="s">
        <v>199</v>
      </c>
      <c r="AA32" s="56" t="s">
        <v>199</v>
      </c>
      <c r="AB32" s="56" t="s">
        <v>199</v>
      </c>
      <c r="AC32" s="56" t="s">
        <v>199</v>
      </c>
      <c r="AD32" s="56" t="s">
        <v>209</v>
      </c>
      <c r="AE32" s="56" t="s">
        <v>199</v>
      </c>
      <c r="AF32" s="56" t="s">
        <v>199</v>
      </c>
      <c r="AG32" s="56" t="s">
        <v>199</v>
      </c>
      <c r="AH32" s="56" t="s">
        <v>199</v>
      </c>
      <c r="AI32" s="56" t="s">
        <v>199</v>
      </c>
      <c r="AJ32" s="56" t="s">
        <v>199</v>
      </c>
      <c r="AK32" s="56" t="s">
        <v>199</v>
      </c>
      <c r="AL32" s="56" t="s">
        <v>294</v>
      </c>
    </row>
    <row r="33" spans="2:38" s="226" customFormat="1" ht="213.75" hidden="1">
      <c r="B33" s="56" t="s">
        <v>193</v>
      </c>
      <c r="C33" s="57" t="s">
        <v>194</v>
      </c>
      <c r="D33" s="56" t="s">
        <v>250</v>
      </c>
      <c r="E33" s="230" t="s">
        <v>251</v>
      </c>
      <c r="F33" s="232" t="s">
        <v>269</v>
      </c>
      <c r="G33" s="232"/>
      <c r="H33" s="56" t="s">
        <v>198</v>
      </c>
      <c r="I33" s="56" t="s">
        <v>253</v>
      </c>
      <c r="J33" s="56" t="s">
        <v>199</v>
      </c>
      <c r="K33" s="56" t="s">
        <v>199</v>
      </c>
      <c r="L33" s="56" t="s">
        <v>199</v>
      </c>
      <c r="M33" s="230" t="s">
        <v>318</v>
      </c>
      <c r="N33" s="56" t="s">
        <v>296</v>
      </c>
      <c r="O33" s="56" t="s">
        <v>319</v>
      </c>
      <c r="P33" s="56" t="s">
        <v>298</v>
      </c>
      <c r="Q33" s="56"/>
      <c r="R33" s="56" t="s">
        <v>280</v>
      </c>
      <c r="S33" s="59">
        <v>45536</v>
      </c>
      <c r="T33" s="66">
        <v>45626</v>
      </c>
      <c r="U33" s="59" t="s">
        <v>281</v>
      </c>
      <c r="V33" s="40">
        <v>5000000</v>
      </c>
      <c r="W33" s="58">
        <v>174</v>
      </c>
      <c r="X33" s="60"/>
      <c r="Y33" s="56" t="s">
        <v>245</v>
      </c>
      <c r="Z33" s="56" t="s">
        <v>199</v>
      </c>
      <c r="AA33" s="56" t="s">
        <v>199</v>
      </c>
      <c r="AB33" s="56" t="s">
        <v>199</v>
      </c>
      <c r="AC33" s="56" t="s">
        <v>199</v>
      </c>
      <c r="AD33" s="56" t="s">
        <v>209</v>
      </c>
      <c r="AE33" s="56" t="s">
        <v>199</v>
      </c>
      <c r="AF33" s="56" t="s">
        <v>199</v>
      </c>
      <c r="AG33" s="56" t="s">
        <v>199</v>
      </c>
      <c r="AH33" s="56" t="s">
        <v>199</v>
      </c>
      <c r="AI33" s="56" t="s">
        <v>199</v>
      </c>
      <c r="AJ33" s="56" t="s">
        <v>199</v>
      </c>
      <c r="AK33" s="56" t="s">
        <v>199</v>
      </c>
      <c r="AL33" s="56" t="s">
        <v>283</v>
      </c>
    </row>
    <row r="34" spans="2:38" s="226" customFormat="1" ht="270.75" hidden="1">
      <c r="B34" s="56" t="s">
        <v>193</v>
      </c>
      <c r="C34" s="57" t="s">
        <v>194</v>
      </c>
      <c r="D34" s="56" t="s">
        <v>250</v>
      </c>
      <c r="E34" s="230" t="s">
        <v>251</v>
      </c>
      <c r="F34" s="231" t="s">
        <v>320</v>
      </c>
      <c r="G34" s="231"/>
      <c r="H34" s="56" t="s">
        <v>198</v>
      </c>
      <c r="I34" s="56" t="s">
        <v>253</v>
      </c>
      <c r="J34" s="56" t="s">
        <v>254</v>
      </c>
      <c r="K34" s="56" t="s">
        <v>199</v>
      </c>
      <c r="L34" s="56" t="s">
        <v>199</v>
      </c>
      <c r="M34" s="231" t="s">
        <v>321</v>
      </c>
      <c r="N34" s="56" t="s">
        <v>322</v>
      </c>
      <c r="O34" s="58" t="s">
        <v>323</v>
      </c>
      <c r="P34" s="56" t="s">
        <v>242</v>
      </c>
      <c r="Q34" s="56" t="s">
        <v>324</v>
      </c>
      <c r="R34" s="58" t="s">
        <v>260</v>
      </c>
      <c r="S34" s="59">
        <v>45293</v>
      </c>
      <c r="T34" s="59">
        <v>45382</v>
      </c>
      <c r="U34" s="64" t="s">
        <v>260</v>
      </c>
      <c r="V34" s="40"/>
      <c r="W34" s="56"/>
      <c r="X34" s="60">
        <v>0.45</v>
      </c>
      <c r="Y34" s="56" t="s">
        <v>207</v>
      </c>
      <c r="Z34" s="56" t="s">
        <v>208</v>
      </c>
      <c r="AA34" s="56" t="s">
        <v>199</v>
      </c>
      <c r="AB34" s="56" t="s">
        <v>199</v>
      </c>
      <c r="AC34" s="56" t="s">
        <v>199</v>
      </c>
      <c r="AD34" s="56" t="s">
        <v>209</v>
      </c>
      <c r="AE34" s="56" t="s">
        <v>199</v>
      </c>
      <c r="AF34" s="56" t="s">
        <v>199</v>
      </c>
      <c r="AG34" s="56" t="s">
        <v>199</v>
      </c>
      <c r="AH34" s="56" t="s">
        <v>199</v>
      </c>
      <c r="AI34" s="56" t="s">
        <v>199</v>
      </c>
      <c r="AJ34" s="56" t="s">
        <v>199</v>
      </c>
      <c r="AK34" s="56" t="s">
        <v>199</v>
      </c>
      <c r="AL34" s="58" t="s">
        <v>261</v>
      </c>
    </row>
    <row r="35" spans="2:38" s="226" customFormat="1" ht="270.75" hidden="1">
      <c r="B35" s="56" t="s">
        <v>193</v>
      </c>
      <c r="C35" s="57" t="s">
        <v>194</v>
      </c>
      <c r="D35" s="56" t="s">
        <v>250</v>
      </c>
      <c r="E35" s="230" t="s">
        <v>251</v>
      </c>
      <c r="F35" s="231" t="s">
        <v>320</v>
      </c>
      <c r="G35" s="231"/>
      <c r="H35" s="56" t="s">
        <v>198</v>
      </c>
      <c r="I35" s="56" t="s">
        <v>253</v>
      </c>
      <c r="J35" s="56" t="s">
        <v>254</v>
      </c>
      <c r="K35" s="56" t="s">
        <v>199</v>
      </c>
      <c r="L35" s="56" t="s">
        <v>199</v>
      </c>
      <c r="M35" s="231" t="s">
        <v>325</v>
      </c>
      <c r="N35" s="56" t="s">
        <v>326</v>
      </c>
      <c r="O35" s="58" t="s">
        <v>327</v>
      </c>
      <c r="P35" s="56" t="s">
        <v>242</v>
      </c>
      <c r="Q35" s="56" t="s">
        <v>328</v>
      </c>
      <c r="R35" s="58" t="s">
        <v>260</v>
      </c>
      <c r="S35" s="59">
        <v>45293</v>
      </c>
      <c r="T35" s="59">
        <v>45412</v>
      </c>
      <c r="U35" s="64" t="s">
        <v>260</v>
      </c>
      <c r="V35" s="40"/>
      <c r="W35" s="56"/>
      <c r="X35" s="60">
        <v>0.1</v>
      </c>
      <c r="Y35" s="56" t="s">
        <v>207</v>
      </c>
      <c r="Z35" s="56" t="s">
        <v>208</v>
      </c>
      <c r="AA35" s="56" t="s">
        <v>199</v>
      </c>
      <c r="AB35" s="56" t="s">
        <v>199</v>
      </c>
      <c r="AC35" s="56" t="s">
        <v>199</v>
      </c>
      <c r="AD35" s="56" t="s">
        <v>209</v>
      </c>
      <c r="AE35" s="56" t="s">
        <v>199</v>
      </c>
      <c r="AF35" s="56" t="s">
        <v>199</v>
      </c>
      <c r="AG35" s="56" t="s">
        <v>199</v>
      </c>
      <c r="AH35" s="56" t="s">
        <v>199</v>
      </c>
      <c r="AI35" s="56" t="s">
        <v>199</v>
      </c>
      <c r="AJ35" s="56" t="s">
        <v>199</v>
      </c>
      <c r="AK35" s="56" t="s">
        <v>199</v>
      </c>
      <c r="AL35" s="58" t="s">
        <v>261</v>
      </c>
    </row>
    <row r="36" spans="2:38" s="226" customFormat="1" ht="270.75" hidden="1">
      <c r="B36" s="56" t="s">
        <v>193</v>
      </c>
      <c r="C36" s="57" t="s">
        <v>194</v>
      </c>
      <c r="D36" s="56" t="s">
        <v>250</v>
      </c>
      <c r="E36" s="230" t="s">
        <v>251</v>
      </c>
      <c r="F36" s="231" t="s">
        <v>320</v>
      </c>
      <c r="G36" s="231"/>
      <c r="H36" s="56" t="s">
        <v>198</v>
      </c>
      <c r="I36" s="56" t="s">
        <v>253</v>
      </c>
      <c r="J36" s="56" t="s">
        <v>254</v>
      </c>
      <c r="K36" s="56" t="s">
        <v>199</v>
      </c>
      <c r="L36" s="56" t="s">
        <v>199</v>
      </c>
      <c r="M36" s="231" t="s">
        <v>329</v>
      </c>
      <c r="N36" s="56" t="s">
        <v>330</v>
      </c>
      <c r="O36" s="58" t="s">
        <v>331</v>
      </c>
      <c r="P36" s="56" t="s">
        <v>218</v>
      </c>
      <c r="Q36" s="56" t="s">
        <v>332</v>
      </c>
      <c r="R36" s="58" t="s">
        <v>220</v>
      </c>
      <c r="S36" s="59">
        <v>45293</v>
      </c>
      <c r="T36" s="59">
        <v>45595</v>
      </c>
      <c r="U36" s="58" t="s">
        <v>72</v>
      </c>
      <c r="V36" s="40"/>
      <c r="W36" s="56"/>
      <c r="X36" s="60"/>
      <c r="Y36" s="56" t="s">
        <v>208</v>
      </c>
      <c r="Z36" s="56" t="s">
        <v>232</v>
      </c>
      <c r="AA36" s="56" t="s">
        <v>233</v>
      </c>
      <c r="AB36" s="56" t="s">
        <v>199</v>
      </c>
      <c r="AC36" s="56" t="s">
        <v>199</v>
      </c>
      <c r="AD36" s="56" t="s">
        <v>209</v>
      </c>
      <c r="AE36" s="56" t="s">
        <v>199</v>
      </c>
      <c r="AF36" s="56" t="s">
        <v>199</v>
      </c>
      <c r="AG36" s="56" t="s">
        <v>199</v>
      </c>
      <c r="AH36" s="56" t="s">
        <v>199</v>
      </c>
      <c r="AI36" s="56" t="s">
        <v>199</v>
      </c>
      <c r="AJ36" s="56" t="s">
        <v>199</v>
      </c>
      <c r="AK36" s="56" t="s">
        <v>199</v>
      </c>
      <c r="AL36" s="58" t="s">
        <v>234</v>
      </c>
    </row>
    <row r="37" spans="2:38" s="226" customFormat="1" ht="270.75" hidden="1">
      <c r="B37" s="56" t="s">
        <v>193</v>
      </c>
      <c r="C37" s="57" t="s">
        <v>194</v>
      </c>
      <c r="D37" s="56" t="s">
        <v>250</v>
      </c>
      <c r="E37" s="230" t="s">
        <v>251</v>
      </c>
      <c r="F37" s="231" t="s">
        <v>320</v>
      </c>
      <c r="G37" s="231"/>
      <c r="H37" s="56" t="s">
        <v>198</v>
      </c>
      <c r="I37" s="56" t="s">
        <v>253</v>
      </c>
      <c r="J37" s="56" t="s">
        <v>254</v>
      </c>
      <c r="K37" s="56" t="s">
        <v>199</v>
      </c>
      <c r="L37" s="56" t="s">
        <v>199</v>
      </c>
      <c r="M37" s="231" t="s">
        <v>333</v>
      </c>
      <c r="N37" s="56" t="s">
        <v>334</v>
      </c>
      <c r="O37" s="58" t="s">
        <v>223</v>
      </c>
      <c r="P37" s="56" t="s">
        <v>242</v>
      </c>
      <c r="Q37" s="56" t="s">
        <v>328</v>
      </c>
      <c r="R37" s="58" t="s">
        <v>260</v>
      </c>
      <c r="S37" s="59">
        <v>45293</v>
      </c>
      <c r="T37" s="59">
        <v>45595</v>
      </c>
      <c r="U37" s="64" t="s">
        <v>260</v>
      </c>
      <c r="V37" s="40"/>
      <c r="W37" s="56"/>
      <c r="X37" s="60">
        <v>0.3</v>
      </c>
      <c r="Y37" s="56" t="s">
        <v>207</v>
      </c>
      <c r="Z37" s="56" t="s">
        <v>208</v>
      </c>
      <c r="AA37" s="56" t="s">
        <v>199</v>
      </c>
      <c r="AB37" s="56" t="s">
        <v>199</v>
      </c>
      <c r="AC37" s="56" t="s">
        <v>199</v>
      </c>
      <c r="AD37" s="56" t="s">
        <v>209</v>
      </c>
      <c r="AE37" s="56" t="s">
        <v>199</v>
      </c>
      <c r="AF37" s="56" t="s">
        <v>199</v>
      </c>
      <c r="AG37" s="56" t="s">
        <v>199</v>
      </c>
      <c r="AH37" s="56" t="s">
        <v>199</v>
      </c>
      <c r="AI37" s="56" t="s">
        <v>199</v>
      </c>
      <c r="AJ37" s="56" t="s">
        <v>199</v>
      </c>
      <c r="AK37" s="56" t="s">
        <v>199</v>
      </c>
      <c r="AL37" s="58" t="s">
        <v>261</v>
      </c>
    </row>
    <row r="38" spans="2:38" s="226" customFormat="1" ht="270.75" hidden="1">
      <c r="B38" s="56" t="s">
        <v>193</v>
      </c>
      <c r="C38" s="57" t="s">
        <v>194</v>
      </c>
      <c r="D38" s="56" t="s">
        <v>250</v>
      </c>
      <c r="E38" s="230" t="s">
        <v>251</v>
      </c>
      <c r="F38" s="231" t="s">
        <v>320</v>
      </c>
      <c r="G38" s="231"/>
      <c r="H38" s="56" t="s">
        <v>198</v>
      </c>
      <c r="I38" s="56" t="s">
        <v>253</v>
      </c>
      <c r="J38" s="56" t="s">
        <v>254</v>
      </c>
      <c r="K38" s="56" t="s">
        <v>199</v>
      </c>
      <c r="L38" s="56" t="s">
        <v>199</v>
      </c>
      <c r="M38" s="231" t="s">
        <v>255</v>
      </c>
      <c r="N38" s="56" t="s">
        <v>335</v>
      </c>
      <c r="O38" s="58" t="s">
        <v>336</v>
      </c>
      <c r="P38" s="56" t="s">
        <v>242</v>
      </c>
      <c r="Q38" s="56" t="s">
        <v>324</v>
      </c>
      <c r="R38" s="58" t="s">
        <v>260</v>
      </c>
      <c r="S38" s="59">
        <v>45293</v>
      </c>
      <c r="T38" s="59">
        <v>45611</v>
      </c>
      <c r="U38" s="64" t="s">
        <v>260</v>
      </c>
      <c r="V38" s="40"/>
      <c r="W38" s="56"/>
      <c r="X38" s="60">
        <v>0.05</v>
      </c>
      <c r="Y38" s="56" t="s">
        <v>207</v>
      </c>
      <c r="Z38" s="56" t="s">
        <v>208</v>
      </c>
      <c r="AA38" s="56" t="s">
        <v>199</v>
      </c>
      <c r="AB38" s="56" t="s">
        <v>199</v>
      </c>
      <c r="AC38" s="56" t="s">
        <v>199</v>
      </c>
      <c r="AD38" s="56" t="s">
        <v>209</v>
      </c>
      <c r="AE38" s="56" t="s">
        <v>199</v>
      </c>
      <c r="AF38" s="56" t="s">
        <v>199</v>
      </c>
      <c r="AG38" s="56" t="s">
        <v>199</v>
      </c>
      <c r="AH38" s="56" t="s">
        <v>199</v>
      </c>
      <c r="AI38" s="56" t="s">
        <v>199</v>
      </c>
      <c r="AJ38" s="56" t="s">
        <v>199</v>
      </c>
      <c r="AK38" s="56" t="s">
        <v>199</v>
      </c>
      <c r="AL38" s="58" t="s">
        <v>261</v>
      </c>
    </row>
    <row r="39" spans="2:38" s="226" customFormat="1" ht="270.75" hidden="1">
      <c r="B39" s="56" t="s">
        <v>193</v>
      </c>
      <c r="C39" s="57" t="s">
        <v>194</v>
      </c>
      <c r="D39" s="56" t="s">
        <v>250</v>
      </c>
      <c r="E39" s="230" t="s">
        <v>251</v>
      </c>
      <c r="F39" s="231" t="s">
        <v>320</v>
      </c>
      <c r="G39" s="231"/>
      <c r="H39" s="56" t="s">
        <v>198</v>
      </c>
      <c r="I39" s="56" t="s">
        <v>253</v>
      </c>
      <c r="J39" s="56" t="s">
        <v>254</v>
      </c>
      <c r="K39" s="56" t="s">
        <v>199</v>
      </c>
      <c r="L39" s="56" t="s">
        <v>199</v>
      </c>
      <c r="M39" s="231" t="s">
        <v>337</v>
      </c>
      <c r="N39" s="56" t="s">
        <v>338</v>
      </c>
      <c r="O39" s="58" t="s">
        <v>339</v>
      </c>
      <c r="P39" s="56" t="s">
        <v>230</v>
      </c>
      <c r="Q39" s="56" t="s">
        <v>231</v>
      </c>
      <c r="R39" s="58" t="s">
        <v>220</v>
      </c>
      <c r="S39" s="59">
        <v>45612</v>
      </c>
      <c r="T39" s="59">
        <v>45641</v>
      </c>
      <c r="U39" s="58" t="s">
        <v>72</v>
      </c>
      <c r="V39" s="40"/>
      <c r="W39" s="56"/>
      <c r="X39" s="60"/>
      <c r="Y39" s="56" t="s">
        <v>208</v>
      </c>
      <c r="Z39" s="56" t="s">
        <v>232</v>
      </c>
      <c r="AA39" s="56" t="s">
        <v>233</v>
      </c>
      <c r="AB39" s="56" t="s">
        <v>199</v>
      </c>
      <c r="AC39" s="56" t="s">
        <v>199</v>
      </c>
      <c r="AD39" s="56" t="s">
        <v>209</v>
      </c>
      <c r="AE39" s="56" t="s">
        <v>199</v>
      </c>
      <c r="AF39" s="56" t="s">
        <v>199</v>
      </c>
      <c r="AG39" s="56" t="s">
        <v>199</v>
      </c>
      <c r="AH39" s="56" t="s">
        <v>199</v>
      </c>
      <c r="AI39" s="56" t="s">
        <v>199</v>
      </c>
      <c r="AJ39" s="56" t="s">
        <v>199</v>
      </c>
      <c r="AK39" s="56" t="s">
        <v>199</v>
      </c>
      <c r="AL39" s="58" t="s">
        <v>234</v>
      </c>
    </row>
    <row r="40" spans="2:38" s="226" customFormat="1" ht="270.75" hidden="1">
      <c r="B40" s="56" t="s">
        <v>193</v>
      </c>
      <c r="C40" s="57" t="s">
        <v>194</v>
      </c>
      <c r="D40" s="56" t="s">
        <v>250</v>
      </c>
      <c r="E40" s="230" t="s">
        <v>251</v>
      </c>
      <c r="F40" s="231" t="s">
        <v>320</v>
      </c>
      <c r="G40" s="231"/>
      <c r="H40" s="56" t="s">
        <v>198</v>
      </c>
      <c r="I40" s="56" t="s">
        <v>253</v>
      </c>
      <c r="J40" s="56" t="s">
        <v>254</v>
      </c>
      <c r="K40" s="56" t="s">
        <v>199</v>
      </c>
      <c r="L40" s="56" t="s">
        <v>199</v>
      </c>
      <c r="M40" s="231" t="s">
        <v>340</v>
      </c>
      <c r="N40" s="56" t="s">
        <v>340</v>
      </c>
      <c r="O40" s="58" t="s">
        <v>341</v>
      </c>
      <c r="P40" s="56" t="s">
        <v>242</v>
      </c>
      <c r="Q40" s="56" t="s">
        <v>342</v>
      </c>
      <c r="R40" s="58" t="s">
        <v>260</v>
      </c>
      <c r="S40" s="59">
        <v>45293</v>
      </c>
      <c r="T40" s="59">
        <v>45625</v>
      </c>
      <c r="U40" s="64" t="s">
        <v>260</v>
      </c>
      <c r="V40" s="40"/>
      <c r="W40" s="56"/>
      <c r="X40" s="60">
        <v>0.1</v>
      </c>
      <c r="Y40" s="56" t="s">
        <v>207</v>
      </c>
      <c r="Z40" s="56" t="s">
        <v>208</v>
      </c>
      <c r="AA40" s="56" t="s">
        <v>199</v>
      </c>
      <c r="AB40" s="56" t="s">
        <v>199</v>
      </c>
      <c r="AC40" s="56" t="s">
        <v>199</v>
      </c>
      <c r="AD40" s="56" t="s">
        <v>209</v>
      </c>
      <c r="AE40" s="56" t="s">
        <v>199</v>
      </c>
      <c r="AF40" s="56" t="s">
        <v>199</v>
      </c>
      <c r="AG40" s="56" t="s">
        <v>199</v>
      </c>
      <c r="AH40" s="56" t="s">
        <v>199</v>
      </c>
      <c r="AI40" s="56" t="s">
        <v>199</v>
      </c>
      <c r="AJ40" s="56" t="s">
        <v>199</v>
      </c>
      <c r="AK40" s="56" t="s">
        <v>199</v>
      </c>
      <c r="AL40" s="58" t="s">
        <v>261</v>
      </c>
    </row>
    <row r="41" spans="2:38" s="226" customFormat="1" ht="270.75" hidden="1">
      <c r="B41" s="56" t="s">
        <v>193</v>
      </c>
      <c r="C41" s="57" t="s">
        <v>194</v>
      </c>
      <c r="D41" s="56" t="s">
        <v>250</v>
      </c>
      <c r="E41" s="230" t="s">
        <v>251</v>
      </c>
      <c r="F41" s="231" t="s">
        <v>343</v>
      </c>
      <c r="G41" s="231"/>
      <c r="H41" s="56" t="s">
        <v>198</v>
      </c>
      <c r="I41" s="56" t="s">
        <v>253</v>
      </c>
      <c r="J41" s="56" t="s">
        <v>254</v>
      </c>
      <c r="K41" s="56" t="s">
        <v>199</v>
      </c>
      <c r="L41" s="56" t="s">
        <v>199</v>
      </c>
      <c r="M41" s="231" t="s">
        <v>344</v>
      </c>
      <c r="N41" s="56" t="s">
        <v>345</v>
      </c>
      <c r="O41" s="58" t="s">
        <v>346</v>
      </c>
      <c r="P41" s="65" t="s">
        <v>347</v>
      </c>
      <c r="Q41" s="65" t="s">
        <v>348</v>
      </c>
      <c r="R41" s="65" t="s">
        <v>349</v>
      </c>
      <c r="S41" s="59">
        <v>45306</v>
      </c>
      <c r="T41" s="59">
        <v>45321</v>
      </c>
      <c r="U41" s="66" t="s">
        <v>50</v>
      </c>
      <c r="V41" s="39" t="s">
        <v>206</v>
      </c>
      <c r="W41" s="39" t="s">
        <v>206</v>
      </c>
      <c r="X41" s="60">
        <v>0.05</v>
      </c>
      <c r="Y41" s="56" t="s">
        <v>207</v>
      </c>
      <c r="Z41" s="56" t="s">
        <v>208</v>
      </c>
      <c r="AA41" s="56" t="s">
        <v>199</v>
      </c>
      <c r="AB41" s="56" t="s">
        <v>199</v>
      </c>
      <c r="AC41" s="56" t="s">
        <v>199</v>
      </c>
      <c r="AD41" s="56" t="s">
        <v>209</v>
      </c>
      <c r="AE41" s="56" t="s">
        <v>199</v>
      </c>
      <c r="AF41" s="56" t="s">
        <v>199</v>
      </c>
      <c r="AG41" s="56" t="s">
        <v>199</v>
      </c>
      <c r="AH41" s="56" t="s">
        <v>199</v>
      </c>
      <c r="AI41" s="56" t="s">
        <v>199</v>
      </c>
      <c r="AJ41" s="56" t="s">
        <v>199</v>
      </c>
      <c r="AK41" s="56" t="s">
        <v>199</v>
      </c>
      <c r="AL41" s="58" t="s">
        <v>261</v>
      </c>
    </row>
    <row r="42" spans="2:38" s="226" customFormat="1" ht="270.75" hidden="1">
      <c r="B42" s="56" t="s">
        <v>193</v>
      </c>
      <c r="C42" s="57" t="s">
        <v>194</v>
      </c>
      <c r="D42" s="56" t="s">
        <v>250</v>
      </c>
      <c r="E42" s="230" t="s">
        <v>251</v>
      </c>
      <c r="F42" s="231" t="s">
        <v>343</v>
      </c>
      <c r="G42" s="231"/>
      <c r="H42" s="56" t="s">
        <v>198</v>
      </c>
      <c r="I42" s="56" t="s">
        <v>253</v>
      </c>
      <c r="J42" s="56" t="s">
        <v>254</v>
      </c>
      <c r="K42" s="56" t="s">
        <v>199</v>
      </c>
      <c r="L42" s="56" t="s">
        <v>199</v>
      </c>
      <c r="M42" s="231" t="s">
        <v>350</v>
      </c>
      <c r="N42" s="65" t="s">
        <v>351</v>
      </c>
      <c r="O42" s="58" t="s">
        <v>352</v>
      </c>
      <c r="P42" s="65" t="s">
        <v>347</v>
      </c>
      <c r="Q42" s="65" t="s">
        <v>348</v>
      </c>
      <c r="R42" s="65" t="s">
        <v>349</v>
      </c>
      <c r="S42" s="59">
        <v>45350</v>
      </c>
      <c r="T42" s="59">
        <v>45626</v>
      </c>
      <c r="U42" s="66" t="s">
        <v>353</v>
      </c>
      <c r="V42" s="39" t="s">
        <v>206</v>
      </c>
      <c r="W42" s="39" t="s">
        <v>206</v>
      </c>
      <c r="X42" s="60">
        <v>0.3</v>
      </c>
      <c r="Y42" s="56" t="s">
        <v>208</v>
      </c>
      <c r="Z42" s="56" t="s">
        <v>354</v>
      </c>
      <c r="AA42" s="56" t="s">
        <v>355</v>
      </c>
      <c r="AB42" s="56" t="s">
        <v>199</v>
      </c>
      <c r="AC42" s="56" t="s">
        <v>199</v>
      </c>
      <c r="AD42" s="56" t="s">
        <v>356</v>
      </c>
      <c r="AE42" s="56" t="s">
        <v>357</v>
      </c>
      <c r="AF42" s="56" t="s">
        <v>199</v>
      </c>
      <c r="AG42" s="56" t="s">
        <v>199</v>
      </c>
      <c r="AH42" s="56" t="s">
        <v>199</v>
      </c>
      <c r="AI42" s="56" t="s">
        <v>199</v>
      </c>
      <c r="AJ42" s="56" t="s">
        <v>199</v>
      </c>
      <c r="AK42" s="56" t="s">
        <v>199</v>
      </c>
      <c r="AL42" s="58" t="s">
        <v>261</v>
      </c>
    </row>
    <row r="43" spans="2:38" s="226" customFormat="1" ht="270.75" hidden="1">
      <c r="B43" s="56" t="s">
        <v>193</v>
      </c>
      <c r="C43" s="57" t="s">
        <v>194</v>
      </c>
      <c r="D43" s="56" t="s">
        <v>250</v>
      </c>
      <c r="E43" s="230" t="s">
        <v>251</v>
      </c>
      <c r="F43" s="231" t="s">
        <v>343</v>
      </c>
      <c r="G43" s="231"/>
      <c r="H43" s="56" t="s">
        <v>198</v>
      </c>
      <c r="I43" s="56" t="s">
        <v>253</v>
      </c>
      <c r="J43" s="56" t="s">
        <v>254</v>
      </c>
      <c r="K43" s="56" t="s">
        <v>199</v>
      </c>
      <c r="L43" s="56" t="s">
        <v>199</v>
      </c>
      <c r="M43" s="231" t="s">
        <v>358</v>
      </c>
      <c r="N43" s="56" t="s">
        <v>359</v>
      </c>
      <c r="O43" s="58" t="s">
        <v>360</v>
      </c>
      <c r="P43" s="56" t="s">
        <v>218</v>
      </c>
      <c r="Q43" s="56" t="s">
        <v>332</v>
      </c>
      <c r="R43" s="58" t="s">
        <v>220</v>
      </c>
      <c r="S43" s="59">
        <v>45350</v>
      </c>
      <c r="T43" s="59">
        <v>45595</v>
      </c>
      <c r="U43" s="58" t="s">
        <v>84</v>
      </c>
      <c r="V43" s="39"/>
      <c r="W43" s="39"/>
      <c r="X43" s="60"/>
      <c r="Y43" s="56" t="s">
        <v>208</v>
      </c>
      <c r="Z43" s="56" t="s">
        <v>232</v>
      </c>
      <c r="AA43" s="56" t="s">
        <v>233</v>
      </c>
      <c r="AB43" s="56" t="s">
        <v>199</v>
      </c>
      <c r="AC43" s="56" t="s">
        <v>199</v>
      </c>
      <c r="AD43" s="56" t="s">
        <v>209</v>
      </c>
      <c r="AE43" s="56" t="s">
        <v>199</v>
      </c>
      <c r="AF43" s="56" t="s">
        <v>199</v>
      </c>
      <c r="AG43" s="56" t="s">
        <v>199</v>
      </c>
      <c r="AH43" s="56" t="s">
        <v>199</v>
      </c>
      <c r="AI43" s="56" t="s">
        <v>199</v>
      </c>
      <c r="AJ43" s="56" t="s">
        <v>199</v>
      </c>
      <c r="AK43" s="56" t="s">
        <v>199</v>
      </c>
      <c r="AL43" s="58" t="s">
        <v>234</v>
      </c>
    </row>
    <row r="44" spans="2:38" s="226" customFormat="1" ht="270.75" hidden="1">
      <c r="B44" s="56" t="s">
        <v>193</v>
      </c>
      <c r="C44" s="57" t="s">
        <v>194</v>
      </c>
      <c r="D44" s="56" t="s">
        <v>250</v>
      </c>
      <c r="E44" s="230" t="s">
        <v>251</v>
      </c>
      <c r="F44" s="231" t="s">
        <v>343</v>
      </c>
      <c r="G44" s="231"/>
      <c r="H44" s="56" t="s">
        <v>198</v>
      </c>
      <c r="I44" s="56" t="s">
        <v>253</v>
      </c>
      <c r="J44" s="56" t="s">
        <v>254</v>
      </c>
      <c r="K44" s="56" t="s">
        <v>199</v>
      </c>
      <c r="L44" s="56" t="s">
        <v>199</v>
      </c>
      <c r="M44" s="231" t="s">
        <v>361</v>
      </c>
      <c r="N44" s="65" t="s">
        <v>362</v>
      </c>
      <c r="O44" s="58" t="s">
        <v>363</v>
      </c>
      <c r="P44" s="65" t="s">
        <v>347</v>
      </c>
      <c r="Q44" s="65" t="s">
        <v>348</v>
      </c>
      <c r="R44" s="65" t="s">
        <v>349</v>
      </c>
      <c r="S44" s="59">
        <v>45350</v>
      </c>
      <c r="T44" s="59">
        <v>45626</v>
      </c>
      <c r="U44" s="66" t="s">
        <v>353</v>
      </c>
      <c r="V44" s="39" t="s">
        <v>206</v>
      </c>
      <c r="W44" s="39" t="s">
        <v>206</v>
      </c>
      <c r="X44" s="60">
        <v>0.5</v>
      </c>
      <c r="Y44" s="56" t="s">
        <v>208</v>
      </c>
      <c r="Z44" s="56" t="s">
        <v>354</v>
      </c>
      <c r="AA44" s="56" t="s">
        <v>355</v>
      </c>
      <c r="AB44" s="56" t="s">
        <v>199</v>
      </c>
      <c r="AC44" s="56" t="s">
        <v>199</v>
      </c>
      <c r="AD44" s="56" t="s">
        <v>356</v>
      </c>
      <c r="AE44" s="56" t="s">
        <v>357</v>
      </c>
      <c r="AF44" s="56" t="s">
        <v>364</v>
      </c>
      <c r="AG44" s="56" t="s">
        <v>199</v>
      </c>
      <c r="AH44" s="56" t="s">
        <v>199</v>
      </c>
      <c r="AI44" s="56" t="s">
        <v>199</v>
      </c>
      <c r="AJ44" s="56" t="s">
        <v>365</v>
      </c>
      <c r="AK44" s="56" t="s">
        <v>366</v>
      </c>
      <c r="AL44" s="58" t="s">
        <v>261</v>
      </c>
    </row>
    <row r="45" spans="2:38" s="226" customFormat="1" ht="270.75" hidden="1">
      <c r="B45" s="56" t="s">
        <v>193</v>
      </c>
      <c r="C45" s="57" t="s">
        <v>194</v>
      </c>
      <c r="D45" s="56" t="s">
        <v>250</v>
      </c>
      <c r="E45" s="230" t="s">
        <v>251</v>
      </c>
      <c r="F45" s="231" t="s">
        <v>343</v>
      </c>
      <c r="G45" s="231"/>
      <c r="H45" s="56" t="s">
        <v>198</v>
      </c>
      <c r="I45" s="56" t="s">
        <v>253</v>
      </c>
      <c r="J45" s="56" t="s">
        <v>254</v>
      </c>
      <c r="K45" s="56" t="s">
        <v>199</v>
      </c>
      <c r="L45" s="56" t="s">
        <v>199</v>
      </c>
      <c r="M45" s="231" t="s">
        <v>367</v>
      </c>
      <c r="N45" s="56" t="s">
        <v>368</v>
      </c>
      <c r="O45" s="58" t="s">
        <v>369</v>
      </c>
      <c r="P45" s="56" t="s">
        <v>230</v>
      </c>
      <c r="Q45" s="56" t="s">
        <v>231</v>
      </c>
      <c r="R45" s="58" t="s">
        <v>220</v>
      </c>
      <c r="S45" s="59">
        <v>45627</v>
      </c>
      <c r="T45" s="59">
        <v>45641</v>
      </c>
      <c r="U45" s="58" t="s">
        <v>84</v>
      </c>
      <c r="V45" s="39"/>
      <c r="W45" s="39"/>
      <c r="X45" s="60"/>
      <c r="Y45" s="56" t="s">
        <v>208</v>
      </c>
      <c r="Z45" s="56" t="s">
        <v>232</v>
      </c>
      <c r="AA45" s="56" t="s">
        <v>233</v>
      </c>
      <c r="AB45" s="56" t="s">
        <v>199</v>
      </c>
      <c r="AC45" s="56" t="s">
        <v>199</v>
      </c>
      <c r="AD45" s="56" t="s">
        <v>209</v>
      </c>
      <c r="AE45" s="56" t="s">
        <v>199</v>
      </c>
      <c r="AF45" s="56" t="s">
        <v>199</v>
      </c>
      <c r="AG45" s="56" t="s">
        <v>199</v>
      </c>
      <c r="AH45" s="56" t="s">
        <v>199</v>
      </c>
      <c r="AI45" s="56" t="s">
        <v>199</v>
      </c>
      <c r="AJ45" s="56" t="s">
        <v>199</v>
      </c>
      <c r="AK45" s="56" t="s">
        <v>199</v>
      </c>
      <c r="AL45" s="58" t="s">
        <v>234</v>
      </c>
    </row>
    <row r="46" spans="2:38" s="226" customFormat="1" ht="270.75" hidden="1">
      <c r="B46" s="56" t="s">
        <v>193</v>
      </c>
      <c r="C46" s="57" t="s">
        <v>194</v>
      </c>
      <c r="D46" s="56" t="s">
        <v>250</v>
      </c>
      <c r="E46" s="230" t="s">
        <v>251</v>
      </c>
      <c r="F46" s="231" t="s">
        <v>343</v>
      </c>
      <c r="G46" s="231"/>
      <c r="H46" s="56" t="s">
        <v>198</v>
      </c>
      <c r="I46" s="56" t="s">
        <v>253</v>
      </c>
      <c r="J46" s="56" t="s">
        <v>254</v>
      </c>
      <c r="K46" s="56" t="s">
        <v>199</v>
      </c>
      <c r="L46" s="56" t="s">
        <v>199</v>
      </c>
      <c r="M46" s="231" t="s">
        <v>370</v>
      </c>
      <c r="N46" s="65" t="s">
        <v>371</v>
      </c>
      <c r="O46" s="58" t="s">
        <v>372</v>
      </c>
      <c r="P46" s="65" t="s">
        <v>347</v>
      </c>
      <c r="Q46" s="65" t="s">
        <v>348</v>
      </c>
      <c r="R46" s="65" t="s">
        <v>349</v>
      </c>
      <c r="S46" s="59">
        <v>45350</v>
      </c>
      <c r="T46" s="59">
        <v>45626</v>
      </c>
      <c r="U46" s="66" t="s">
        <v>373</v>
      </c>
      <c r="V46" s="39" t="s">
        <v>206</v>
      </c>
      <c r="W46" s="39" t="s">
        <v>206</v>
      </c>
      <c r="X46" s="60">
        <v>0.15</v>
      </c>
      <c r="Y46" s="56" t="s">
        <v>208</v>
      </c>
      <c r="Z46" s="56" t="s">
        <v>354</v>
      </c>
      <c r="AA46" s="56" t="s">
        <v>355</v>
      </c>
      <c r="AB46" s="56" t="s">
        <v>374</v>
      </c>
      <c r="AC46" s="56" t="s">
        <v>199</v>
      </c>
      <c r="AD46" s="56" t="s">
        <v>356</v>
      </c>
      <c r="AE46" s="56" t="s">
        <v>357</v>
      </c>
      <c r="AF46" s="56" t="s">
        <v>364</v>
      </c>
      <c r="AG46" s="56" t="s">
        <v>199</v>
      </c>
      <c r="AH46" s="56" t="s">
        <v>199</v>
      </c>
      <c r="AI46" s="56" t="s">
        <v>199</v>
      </c>
      <c r="AJ46" s="56" t="s">
        <v>365</v>
      </c>
      <c r="AK46" s="56" t="s">
        <v>366</v>
      </c>
      <c r="AL46" s="58" t="s">
        <v>261</v>
      </c>
    </row>
    <row r="47" spans="2:38" s="226" customFormat="1" ht="213.75" hidden="1">
      <c r="B47" s="56" t="s">
        <v>193</v>
      </c>
      <c r="C47" s="57" t="s">
        <v>194</v>
      </c>
      <c r="D47" s="56" t="s">
        <v>375</v>
      </c>
      <c r="E47" s="228" t="s">
        <v>376</v>
      </c>
      <c r="F47" s="229" t="s">
        <v>377</v>
      </c>
      <c r="G47" s="229"/>
      <c r="H47" s="56" t="s">
        <v>198</v>
      </c>
      <c r="I47" s="56" t="s">
        <v>378</v>
      </c>
      <c r="J47" s="56" t="s">
        <v>379</v>
      </c>
      <c r="K47" s="56" t="s">
        <v>238</v>
      </c>
      <c r="L47" s="56" t="s">
        <v>199</v>
      </c>
      <c r="M47" s="229" t="s">
        <v>380</v>
      </c>
      <c r="N47" s="56" t="s">
        <v>381</v>
      </c>
      <c r="O47" s="58" t="s">
        <v>382</v>
      </c>
      <c r="P47" s="56" t="s">
        <v>383</v>
      </c>
      <c r="Q47" s="56" t="s">
        <v>199</v>
      </c>
      <c r="R47" s="58" t="s">
        <v>72</v>
      </c>
      <c r="S47" s="59">
        <v>45292</v>
      </c>
      <c r="T47" s="59">
        <v>45641</v>
      </c>
      <c r="U47" s="64" t="s">
        <v>199</v>
      </c>
      <c r="V47" s="40"/>
      <c r="W47" s="56"/>
      <c r="X47" s="60">
        <v>1</v>
      </c>
      <c r="Y47" s="56" t="s">
        <v>245</v>
      </c>
      <c r="Z47" s="56" t="s">
        <v>199</v>
      </c>
      <c r="AA47" s="56" t="s">
        <v>199</v>
      </c>
      <c r="AB47" s="56" t="s">
        <v>199</v>
      </c>
      <c r="AC47" s="56" t="s">
        <v>199</v>
      </c>
      <c r="AD47" s="56" t="s">
        <v>209</v>
      </c>
      <c r="AE47" s="56" t="s">
        <v>199</v>
      </c>
      <c r="AF47" s="56" t="s">
        <v>199</v>
      </c>
      <c r="AG47" s="56" t="s">
        <v>199</v>
      </c>
      <c r="AH47" s="56" t="s">
        <v>199</v>
      </c>
      <c r="AI47" s="56" t="s">
        <v>199</v>
      </c>
      <c r="AJ47" s="56" t="s">
        <v>199</v>
      </c>
      <c r="AK47" s="56" t="s">
        <v>199</v>
      </c>
      <c r="AL47" s="58" t="s">
        <v>261</v>
      </c>
    </row>
    <row r="48" spans="2:38" s="226" customFormat="1" ht="213.75" hidden="1">
      <c r="B48" s="56" t="s">
        <v>193</v>
      </c>
      <c r="C48" s="57" t="s">
        <v>194</v>
      </c>
      <c r="D48" s="56" t="s">
        <v>375</v>
      </c>
      <c r="E48" s="230" t="s">
        <v>376</v>
      </c>
      <c r="F48" s="230" t="s">
        <v>384</v>
      </c>
      <c r="G48" s="230"/>
      <c r="H48" s="56" t="s">
        <v>198</v>
      </c>
      <c r="I48" s="56" t="s">
        <v>378</v>
      </c>
      <c r="J48" s="56" t="s">
        <v>379</v>
      </c>
      <c r="K48" s="56" t="s">
        <v>238</v>
      </c>
      <c r="L48" s="56"/>
      <c r="M48" s="230" t="s">
        <v>385</v>
      </c>
      <c r="N48" s="56" t="s">
        <v>386</v>
      </c>
      <c r="O48" s="58" t="s">
        <v>387</v>
      </c>
      <c r="P48" s="56" t="s">
        <v>383</v>
      </c>
      <c r="Q48" s="56" t="s">
        <v>199</v>
      </c>
      <c r="R48" s="58" t="s">
        <v>72</v>
      </c>
      <c r="S48" s="59">
        <v>45292</v>
      </c>
      <c r="T48" s="59">
        <v>45641</v>
      </c>
      <c r="U48" s="64" t="s">
        <v>199</v>
      </c>
      <c r="V48" s="40"/>
      <c r="W48" s="56"/>
      <c r="X48" s="56">
        <v>100</v>
      </c>
      <c r="Y48" s="56" t="s">
        <v>245</v>
      </c>
      <c r="Z48" s="56" t="s">
        <v>199</v>
      </c>
      <c r="AA48" s="56" t="s">
        <v>199</v>
      </c>
      <c r="AB48" s="56" t="s">
        <v>199</v>
      </c>
      <c r="AC48" s="56" t="s">
        <v>199</v>
      </c>
      <c r="AD48" s="56" t="s">
        <v>209</v>
      </c>
      <c r="AE48" s="56" t="s">
        <v>199</v>
      </c>
      <c r="AF48" s="56" t="s">
        <v>199</v>
      </c>
      <c r="AG48" s="56" t="s">
        <v>199</v>
      </c>
      <c r="AH48" s="56" t="s">
        <v>199</v>
      </c>
      <c r="AI48" s="56" t="s">
        <v>199</v>
      </c>
      <c r="AJ48" s="56" t="s">
        <v>199</v>
      </c>
      <c r="AK48" s="56" t="s">
        <v>199</v>
      </c>
      <c r="AL48" s="58" t="s">
        <v>261</v>
      </c>
    </row>
    <row r="49" spans="2:38" s="226" customFormat="1" ht="270.75" hidden="1">
      <c r="B49" s="68" t="s">
        <v>193</v>
      </c>
      <c r="C49" s="57" t="s">
        <v>194</v>
      </c>
      <c r="D49" s="65" t="s">
        <v>388</v>
      </c>
      <c r="E49" s="234" t="s">
        <v>389</v>
      </c>
      <c r="F49" s="65" t="s">
        <v>390</v>
      </c>
      <c r="G49" s="65"/>
      <c r="H49" s="65" t="s">
        <v>391</v>
      </c>
      <c r="I49" s="65" t="s">
        <v>392</v>
      </c>
      <c r="J49" s="65" t="s">
        <v>254</v>
      </c>
      <c r="K49" s="65" t="s">
        <v>199</v>
      </c>
      <c r="L49" s="65" t="s">
        <v>199</v>
      </c>
      <c r="M49" s="56" t="s">
        <v>393</v>
      </c>
      <c r="N49" s="56" t="s">
        <v>394</v>
      </c>
      <c r="O49" s="58" t="s">
        <v>395</v>
      </c>
      <c r="P49" s="65" t="s">
        <v>396</v>
      </c>
      <c r="Q49" s="65" t="s">
        <v>397</v>
      </c>
      <c r="R49" s="65" t="s">
        <v>84</v>
      </c>
      <c r="S49" s="66">
        <v>45293</v>
      </c>
      <c r="T49" s="66">
        <v>45626</v>
      </c>
      <c r="U49" s="65" t="s">
        <v>398</v>
      </c>
      <c r="V49" s="65" t="s">
        <v>206</v>
      </c>
      <c r="W49" s="40" t="s">
        <v>206</v>
      </c>
      <c r="X49" s="60">
        <v>0.5</v>
      </c>
      <c r="Y49" s="65" t="s">
        <v>399</v>
      </c>
      <c r="Z49" s="65" t="s">
        <v>400</v>
      </c>
      <c r="AA49" s="65" t="s">
        <v>401</v>
      </c>
      <c r="AB49" s="65" t="s">
        <v>208</v>
      </c>
      <c r="AC49" s="65" t="s">
        <v>199</v>
      </c>
      <c r="AD49" s="65" t="s">
        <v>364</v>
      </c>
      <c r="AE49" s="65" t="s">
        <v>199</v>
      </c>
      <c r="AF49" s="65" t="s">
        <v>199</v>
      </c>
      <c r="AG49" s="65" t="s">
        <v>199</v>
      </c>
      <c r="AH49" s="65" t="s">
        <v>199</v>
      </c>
      <c r="AI49" s="65" t="s">
        <v>199</v>
      </c>
      <c r="AJ49" s="65" t="s">
        <v>402</v>
      </c>
      <c r="AK49" s="65" t="s">
        <v>403</v>
      </c>
      <c r="AL49" s="65" t="s">
        <v>404</v>
      </c>
    </row>
    <row r="50" spans="2:38" s="226" customFormat="1" ht="270.75" hidden="1">
      <c r="B50" s="68" t="s">
        <v>193</v>
      </c>
      <c r="C50" s="57" t="s">
        <v>194</v>
      </c>
      <c r="D50" s="65" t="s">
        <v>388</v>
      </c>
      <c r="E50" s="234" t="s">
        <v>389</v>
      </c>
      <c r="F50" s="235" t="s">
        <v>390</v>
      </c>
      <c r="G50" s="235"/>
      <c r="H50" s="65" t="s">
        <v>391</v>
      </c>
      <c r="I50" s="65" t="s">
        <v>392</v>
      </c>
      <c r="J50" s="65" t="s">
        <v>254</v>
      </c>
      <c r="K50" s="65" t="s">
        <v>199</v>
      </c>
      <c r="L50" s="65" t="s">
        <v>199</v>
      </c>
      <c r="M50" s="225" t="s">
        <v>405</v>
      </c>
      <c r="N50" s="56" t="s">
        <v>406</v>
      </c>
      <c r="O50" s="58" t="s">
        <v>407</v>
      </c>
      <c r="P50" s="65" t="s">
        <v>396</v>
      </c>
      <c r="Q50" s="65" t="s">
        <v>397</v>
      </c>
      <c r="R50" s="65" t="s">
        <v>84</v>
      </c>
      <c r="S50" s="66">
        <v>45293</v>
      </c>
      <c r="T50" s="66">
        <v>45626</v>
      </c>
      <c r="U50" s="65" t="s">
        <v>398</v>
      </c>
      <c r="V50" s="65" t="s">
        <v>206</v>
      </c>
      <c r="W50" s="40" t="s">
        <v>206</v>
      </c>
      <c r="X50" s="60">
        <v>0.3</v>
      </c>
      <c r="Y50" s="65" t="s">
        <v>399</v>
      </c>
      <c r="Z50" s="65" t="s">
        <v>400</v>
      </c>
      <c r="AA50" s="65" t="s">
        <v>401</v>
      </c>
      <c r="AB50" s="65" t="s">
        <v>208</v>
      </c>
      <c r="AC50" s="65" t="s">
        <v>199</v>
      </c>
      <c r="AD50" s="65" t="s">
        <v>364</v>
      </c>
      <c r="AE50" s="65" t="s">
        <v>199</v>
      </c>
      <c r="AF50" s="65" t="s">
        <v>199</v>
      </c>
      <c r="AG50" s="65" t="s">
        <v>199</v>
      </c>
      <c r="AH50" s="65" t="s">
        <v>199</v>
      </c>
      <c r="AI50" s="65" t="s">
        <v>199</v>
      </c>
      <c r="AJ50" s="65" t="s">
        <v>408</v>
      </c>
      <c r="AK50" s="65" t="s">
        <v>409</v>
      </c>
      <c r="AL50" s="65" t="s">
        <v>404</v>
      </c>
    </row>
    <row r="51" spans="2:38" s="226" customFormat="1" ht="270.75" hidden="1">
      <c r="B51" s="68" t="s">
        <v>193</v>
      </c>
      <c r="C51" s="57" t="s">
        <v>194</v>
      </c>
      <c r="D51" s="65" t="s">
        <v>388</v>
      </c>
      <c r="E51" s="234" t="s">
        <v>389</v>
      </c>
      <c r="F51" s="235" t="s">
        <v>390</v>
      </c>
      <c r="G51" s="235"/>
      <c r="H51" s="65" t="s">
        <v>391</v>
      </c>
      <c r="I51" s="65" t="s">
        <v>392</v>
      </c>
      <c r="J51" s="65" t="s">
        <v>254</v>
      </c>
      <c r="K51" s="65" t="s">
        <v>199</v>
      </c>
      <c r="L51" s="65" t="s">
        <v>199</v>
      </c>
      <c r="M51" s="225" t="s">
        <v>410</v>
      </c>
      <c r="N51" s="56" t="s">
        <v>411</v>
      </c>
      <c r="O51" s="58" t="s">
        <v>412</v>
      </c>
      <c r="P51" s="65" t="s">
        <v>396</v>
      </c>
      <c r="Q51" s="65" t="s">
        <v>397</v>
      </c>
      <c r="R51" s="65" t="s">
        <v>84</v>
      </c>
      <c r="S51" s="66">
        <v>45293</v>
      </c>
      <c r="T51" s="66">
        <v>45626</v>
      </c>
      <c r="U51" s="65" t="s">
        <v>398</v>
      </c>
      <c r="V51" s="65" t="s">
        <v>206</v>
      </c>
      <c r="W51" s="40" t="s">
        <v>206</v>
      </c>
      <c r="X51" s="60">
        <v>0.2</v>
      </c>
      <c r="Y51" s="65" t="s">
        <v>399</v>
      </c>
      <c r="Z51" s="65" t="s">
        <v>400</v>
      </c>
      <c r="AA51" s="65" t="s">
        <v>401</v>
      </c>
      <c r="AB51" s="65" t="s">
        <v>208</v>
      </c>
      <c r="AC51" s="65" t="s">
        <v>199</v>
      </c>
      <c r="AD51" s="65" t="s">
        <v>364</v>
      </c>
      <c r="AE51" s="65" t="s">
        <v>199</v>
      </c>
      <c r="AF51" s="65" t="s">
        <v>199</v>
      </c>
      <c r="AG51" s="65" t="s">
        <v>199</v>
      </c>
      <c r="AH51" s="65" t="s">
        <v>199</v>
      </c>
      <c r="AI51" s="65" t="s">
        <v>199</v>
      </c>
      <c r="AJ51" s="65" t="s">
        <v>402</v>
      </c>
      <c r="AK51" s="65" t="s">
        <v>403</v>
      </c>
      <c r="AL51" s="65" t="s">
        <v>404</v>
      </c>
    </row>
    <row r="52" spans="2:38" s="226" customFormat="1" ht="270.75" hidden="1">
      <c r="B52" s="68" t="s">
        <v>193</v>
      </c>
      <c r="C52" s="57" t="s">
        <v>194</v>
      </c>
      <c r="D52" s="65" t="s">
        <v>388</v>
      </c>
      <c r="E52" s="234" t="s">
        <v>389</v>
      </c>
      <c r="F52" s="236" t="s">
        <v>413</v>
      </c>
      <c r="G52" s="236"/>
      <c r="H52" s="65" t="s">
        <v>391</v>
      </c>
      <c r="I52" s="65" t="s">
        <v>392</v>
      </c>
      <c r="J52" s="65" t="s">
        <v>254</v>
      </c>
      <c r="K52" s="65" t="s">
        <v>199</v>
      </c>
      <c r="L52" s="65" t="s">
        <v>199</v>
      </c>
      <c r="M52" s="231" t="s">
        <v>414</v>
      </c>
      <c r="N52" s="56" t="s">
        <v>415</v>
      </c>
      <c r="O52" s="58" t="s">
        <v>346</v>
      </c>
      <c r="P52" s="65" t="s">
        <v>396</v>
      </c>
      <c r="Q52" s="56" t="s">
        <v>416</v>
      </c>
      <c r="R52" s="56" t="s">
        <v>84</v>
      </c>
      <c r="S52" s="59">
        <v>45306</v>
      </c>
      <c r="T52" s="59">
        <v>45321</v>
      </c>
      <c r="U52" s="59" t="s">
        <v>50</v>
      </c>
      <c r="V52" s="39" t="s">
        <v>206</v>
      </c>
      <c r="W52" s="58" t="s">
        <v>206</v>
      </c>
      <c r="X52" s="60">
        <v>0.05</v>
      </c>
      <c r="Y52" s="56" t="s">
        <v>208</v>
      </c>
      <c r="Z52" s="56" t="s">
        <v>354</v>
      </c>
      <c r="AA52" s="56" t="s">
        <v>355</v>
      </c>
      <c r="AB52" s="56" t="s">
        <v>199</v>
      </c>
      <c r="AC52" s="58" t="s">
        <v>199</v>
      </c>
      <c r="AD52" s="56" t="s">
        <v>356</v>
      </c>
      <c r="AE52" s="56" t="s">
        <v>417</v>
      </c>
      <c r="AF52" s="56" t="s">
        <v>199</v>
      </c>
      <c r="AG52" s="56" t="s">
        <v>199</v>
      </c>
      <c r="AH52" s="56" t="s">
        <v>199</v>
      </c>
      <c r="AI52" s="56" t="s">
        <v>199</v>
      </c>
      <c r="AJ52" s="56" t="s">
        <v>199</v>
      </c>
      <c r="AK52" s="56" t="s">
        <v>199</v>
      </c>
      <c r="AL52" s="56" t="s">
        <v>418</v>
      </c>
    </row>
    <row r="53" spans="2:38" s="226" customFormat="1" ht="270.75" hidden="1">
      <c r="B53" s="68" t="s">
        <v>193</v>
      </c>
      <c r="C53" s="57" t="s">
        <v>194</v>
      </c>
      <c r="D53" s="65" t="s">
        <v>388</v>
      </c>
      <c r="E53" s="234" t="s">
        <v>389</v>
      </c>
      <c r="F53" s="236" t="s">
        <v>413</v>
      </c>
      <c r="G53" s="236"/>
      <c r="H53" s="65" t="s">
        <v>391</v>
      </c>
      <c r="I53" s="65" t="s">
        <v>392</v>
      </c>
      <c r="J53" s="65" t="s">
        <v>254</v>
      </c>
      <c r="K53" s="65" t="s">
        <v>199</v>
      </c>
      <c r="L53" s="65" t="s">
        <v>199</v>
      </c>
      <c r="M53" s="231" t="s">
        <v>419</v>
      </c>
      <c r="N53" s="56" t="s">
        <v>420</v>
      </c>
      <c r="O53" s="58" t="s">
        <v>421</v>
      </c>
      <c r="P53" s="65" t="s">
        <v>396</v>
      </c>
      <c r="Q53" s="56" t="s">
        <v>416</v>
      </c>
      <c r="R53" s="56" t="s">
        <v>84</v>
      </c>
      <c r="S53" s="59">
        <v>45350</v>
      </c>
      <c r="T53" s="59">
        <v>45626</v>
      </c>
      <c r="U53" s="70" t="s">
        <v>422</v>
      </c>
      <c r="V53" s="39" t="s">
        <v>206</v>
      </c>
      <c r="W53" s="58" t="s">
        <v>206</v>
      </c>
      <c r="X53" s="60">
        <v>0.2</v>
      </c>
      <c r="Y53" s="56" t="s">
        <v>208</v>
      </c>
      <c r="Z53" s="56" t="s">
        <v>354</v>
      </c>
      <c r="AA53" s="56" t="s">
        <v>355</v>
      </c>
      <c r="AB53" s="56" t="s">
        <v>423</v>
      </c>
      <c r="AC53" s="58" t="s">
        <v>199</v>
      </c>
      <c r="AD53" s="56" t="s">
        <v>356</v>
      </c>
      <c r="AE53" s="56" t="s">
        <v>417</v>
      </c>
      <c r="AF53" s="56" t="s">
        <v>199</v>
      </c>
      <c r="AG53" s="56" t="s">
        <v>199</v>
      </c>
      <c r="AH53" s="56" t="s">
        <v>199</v>
      </c>
      <c r="AI53" s="56" t="s">
        <v>199</v>
      </c>
      <c r="AJ53" s="56" t="s">
        <v>199</v>
      </c>
      <c r="AK53" s="56" t="s">
        <v>199</v>
      </c>
      <c r="AL53" s="56" t="s">
        <v>418</v>
      </c>
    </row>
    <row r="54" spans="2:38" s="226" customFormat="1" ht="270.75" hidden="1">
      <c r="B54" s="68" t="s">
        <v>193</v>
      </c>
      <c r="C54" s="57" t="s">
        <v>194</v>
      </c>
      <c r="D54" s="65" t="s">
        <v>388</v>
      </c>
      <c r="E54" s="234" t="s">
        <v>389</v>
      </c>
      <c r="F54" s="236" t="s">
        <v>413</v>
      </c>
      <c r="G54" s="236"/>
      <c r="H54" s="65" t="s">
        <v>391</v>
      </c>
      <c r="I54" s="65" t="s">
        <v>392</v>
      </c>
      <c r="J54" s="65" t="s">
        <v>254</v>
      </c>
      <c r="K54" s="65" t="s">
        <v>199</v>
      </c>
      <c r="L54" s="65" t="s">
        <v>199</v>
      </c>
      <c r="M54" s="231" t="s">
        <v>424</v>
      </c>
      <c r="N54" s="56" t="s">
        <v>351</v>
      </c>
      <c r="O54" s="58" t="s">
        <v>425</v>
      </c>
      <c r="P54" s="65" t="s">
        <v>396</v>
      </c>
      <c r="Q54" s="56" t="s">
        <v>416</v>
      </c>
      <c r="R54" s="56" t="s">
        <v>84</v>
      </c>
      <c r="S54" s="59">
        <v>45350</v>
      </c>
      <c r="T54" s="59">
        <v>45626</v>
      </c>
      <c r="U54" s="59" t="s">
        <v>50</v>
      </c>
      <c r="V54" s="39" t="s">
        <v>206</v>
      </c>
      <c r="W54" s="58" t="s">
        <v>206</v>
      </c>
      <c r="X54" s="60">
        <v>0.2</v>
      </c>
      <c r="Y54" s="56" t="s">
        <v>208</v>
      </c>
      <c r="Z54" s="56" t="s">
        <v>354</v>
      </c>
      <c r="AA54" s="56" t="s">
        <v>355</v>
      </c>
      <c r="AB54" s="56" t="s">
        <v>423</v>
      </c>
      <c r="AC54" s="58" t="s">
        <v>199</v>
      </c>
      <c r="AD54" s="56" t="s">
        <v>356</v>
      </c>
      <c r="AE54" s="56" t="s">
        <v>417</v>
      </c>
      <c r="AF54" s="56" t="s">
        <v>199</v>
      </c>
      <c r="AG54" s="56" t="s">
        <v>199</v>
      </c>
      <c r="AH54" s="56" t="s">
        <v>199</v>
      </c>
      <c r="AI54" s="56" t="s">
        <v>199</v>
      </c>
      <c r="AJ54" s="56" t="s">
        <v>199</v>
      </c>
      <c r="AK54" s="56" t="s">
        <v>199</v>
      </c>
      <c r="AL54" s="56" t="s">
        <v>418</v>
      </c>
    </row>
    <row r="55" spans="2:38" s="226" customFormat="1" ht="270.75" hidden="1">
      <c r="B55" s="68" t="s">
        <v>193</v>
      </c>
      <c r="C55" s="57" t="s">
        <v>194</v>
      </c>
      <c r="D55" s="65" t="s">
        <v>388</v>
      </c>
      <c r="E55" s="234" t="s">
        <v>389</v>
      </c>
      <c r="F55" s="236" t="s">
        <v>413</v>
      </c>
      <c r="G55" s="236"/>
      <c r="H55" s="65" t="s">
        <v>391</v>
      </c>
      <c r="I55" s="65" t="s">
        <v>392</v>
      </c>
      <c r="J55" s="65" t="s">
        <v>254</v>
      </c>
      <c r="K55" s="65" t="s">
        <v>199</v>
      </c>
      <c r="L55" s="65" t="s">
        <v>199</v>
      </c>
      <c r="M55" s="231" t="s">
        <v>426</v>
      </c>
      <c r="N55" s="56" t="s">
        <v>427</v>
      </c>
      <c r="O55" s="58" t="s">
        <v>428</v>
      </c>
      <c r="P55" s="65" t="s">
        <v>396</v>
      </c>
      <c r="Q55" s="56" t="s">
        <v>416</v>
      </c>
      <c r="R55" s="56" t="s">
        <v>84</v>
      </c>
      <c r="S55" s="59">
        <v>45350</v>
      </c>
      <c r="T55" s="59">
        <v>45626</v>
      </c>
      <c r="U55" s="59" t="s">
        <v>50</v>
      </c>
      <c r="V55" s="39" t="s">
        <v>206</v>
      </c>
      <c r="W55" s="58" t="s">
        <v>206</v>
      </c>
      <c r="X55" s="60">
        <v>0.25</v>
      </c>
      <c r="Y55" s="56" t="s">
        <v>208</v>
      </c>
      <c r="Z55" s="56" t="s">
        <v>354</v>
      </c>
      <c r="AA55" s="56" t="s">
        <v>355</v>
      </c>
      <c r="AB55" s="56" t="s">
        <v>199</v>
      </c>
      <c r="AC55" s="58" t="s">
        <v>199</v>
      </c>
      <c r="AD55" s="56" t="s">
        <v>356</v>
      </c>
      <c r="AE55" s="56" t="s">
        <v>417</v>
      </c>
      <c r="AF55" s="56" t="s">
        <v>199</v>
      </c>
      <c r="AG55" s="56" t="s">
        <v>199</v>
      </c>
      <c r="AH55" s="56" t="s">
        <v>199</v>
      </c>
      <c r="AI55" s="56" t="s">
        <v>199</v>
      </c>
      <c r="AJ55" s="56" t="s">
        <v>199</v>
      </c>
      <c r="AK55" s="56" t="s">
        <v>199</v>
      </c>
      <c r="AL55" s="56" t="s">
        <v>418</v>
      </c>
    </row>
    <row r="56" spans="2:38" s="226" customFormat="1" ht="270.75" hidden="1">
      <c r="B56" s="68" t="s">
        <v>193</v>
      </c>
      <c r="C56" s="57" t="s">
        <v>194</v>
      </c>
      <c r="D56" s="65" t="s">
        <v>388</v>
      </c>
      <c r="E56" s="234" t="s">
        <v>389</v>
      </c>
      <c r="F56" s="236" t="s">
        <v>413</v>
      </c>
      <c r="G56" s="236"/>
      <c r="H56" s="65" t="s">
        <v>391</v>
      </c>
      <c r="I56" s="65" t="s">
        <v>392</v>
      </c>
      <c r="J56" s="65" t="s">
        <v>254</v>
      </c>
      <c r="K56" s="65" t="s">
        <v>199</v>
      </c>
      <c r="L56" s="65" t="s">
        <v>199</v>
      </c>
      <c r="M56" s="231" t="s">
        <v>429</v>
      </c>
      <c r="N56" s="56" t="s">
        <v>430</v>
      </c>
      <c r="O56" s="58" t="s">
        <v>431</v>
      </c>
      <c r="P56" s="65" t="s">
        <v>396</v>
      </c>
      <c r="Q56" s="56" t="s">
        <v>416</v>
      </c>
      <c r="R56" s="56" t="s">
        <v>84</v>
      </c>
      <c r="S56" s="59">
        <v>45597</v>
      </c>
      <c r="T56" s="59">
        <v>45626</v>
      </c>
      <c r="U56" s="59" t="s">
        <v>50</v>
      </c>
      <c r="V56" s="39" t="s">
        <v>206</v>
      </c>
      <c r="W56" s="58" t="s">
        <v>206</v>
      </c>
      <c r="X56" s="60">
        <v>0.25</v>
      </c>
      <c r="Y56" s="56" t="s">
        <v>208</v>
      </c>
      <c r="Z56" s="56" t="s">
        <v>399</v>
      </c>
      <c r="AA56" s="56" t="s">
        <v>354</v>
      </c>
      <c r="AB56" s="56" t="s">
        <v>355</v>
      </c>
      <c r="AC56" s="58" t="s">
        <v>199</v>
      </c>
      <c r="AD56" s="56" t="s">
        <v>356</v>
      </c>
      <c r="AE56" s="56" t="s">
        <v>417</v>
      </c>
      <c r="AF56" s="56" t="s">
        <v>364</v>
      </c>
      <c r="AG56" s="56" t="s">
        <v>199</v>
      </c>
      <c r="AH56" s="56" t="s">
        <v>199</v>
      </c>
      <c r="AI56" s="56" t="s">
        <v>199</v>
      </c>
      <c r="AJ56" s="56" t="s">
        <v>408</v>
      </c>
      <c r="AK56" s="56" t="s">
        <v>409</v>
      </c>
      <c r="AL56" s="56" t="s">
        <v>418</v>
      </c>
    </row>
    <row r="57" spans="2:38" s="226" customFormat="1" ht="270.75" hidden="1">
      <c r="B57" s="68" t="s">
        <v>193</v>
      </c>
      <c r="C57" s="57" t="s">
        <v>194</v>
      </c>
      <c r="D57" s="65" t="s">
        <v>388</v>
      </c>
      <c r="E57" s="234" t="s">
        <v>389</v>
      </c>
      <c r="F57" s="236" t="s">
        <v>413</v>
      </c>
      <c r="G57" s="236"/>
      <c r="H57" s="65" t="s">
        <v>391</v>
      </c>
      <c r="I57" s="65" t="s">
        <v>392</v>
      </c>
      <c r="J57" s="65" t="s">
        <v>254</v>
      </c>
      <c r="K57" s="65" t="s">
        <v>199</v>
      </c>
      <c r="L57" s="65" t="s">
        <v>199</v>
      </c>
      <c r="M57" s="231" t="s">
        <v>432</v>
      </c>
      <c r="N57" s="56" t="s">
        <v>433</v>
      </c>
      <c r="O57" s="58" t="s">
        <v>434</v>
      </c>
      <c r="P57" s="65" t="s">
        <v>396</v>
      </c>
      <c r="Q57" s="56" t="s">
        <v>416</v>
      </c>
      <c r="R57" s="56" t="s">
        <v>84</v>
      </c>
      <c r="S57" s="59">
        <v>45350</v>
      </c>
      <c r="T57" s="59">
        <v>45626</v>
      </c>
      <c r="U57" s="59" t="s">
        <v>50</v>
      </c>
      <c r="V57" s="39" t="s">
        <v>206</v>
      </c>
      <c r="W57" s="58" t="s">
        <v>206</v>
      </c>
      <c r="X57" s="60">
        <v>0.05</v>
      </c>
      <c r="Y57" s="56" t="s">
        <v>208</v>
      </c>
      <c r="Z57" s="56" t="s">
        <v>399</v>
      </c>
      <c r="AA57" s="56" t="s">
        <v>354</v>
      </c>
      <c r="AB57" s="56" t="s">
        <v>355</v>
      </c>
      <c r="AC57" s="58" t="s">
        <v>199</v>
      </c>
      <c r="AD57" s="56" t="s">
        <v>356</v>
      </c>
      <c r="AE57" s="56" t="s">
        <v>417</v>
      </c>
      <c r="AF57" s="56" t="s">
        <v>364</v>
      </c>
      <c r="AG57" s="56" t="s">
        <v>199</v>
      </c>
      <c r="AH57" s="56" t="s">
        <v>199</v>
      </c>
      <c r="AI57" s="56" t="s">
        <v>199</v>
      </c>
      <c r="AJ57" s="56" t="s">
        <v>408</v>
      </c>
      <c r="AK57" s="56" t="s">
        <v>409</v>
      </c>
      <c r="AL57" s="56" t="s">
        <v>418</v>
      </c>
    </row>
    <row r="58" spans="2:38" s="226" customFormat="1" ht="270.75" hidden="1">
      <c r="B58" s="68" t="s">
        <v>193</v>
      </c>
      <c r="C58" s="57" t="s">
        <v>194</v>
      </c>
      <c r="D58" s="65" t="s">
        <v>388</v>
      </c>
      <c r="E58" s="234" t="s">
        <v>389</v>
      </c>
      <c r="F58" s="236" t="s">
        <v>413</v>
      </c>
      <c r="G58" s="236"/>
      <c r="H58" s="65" t="s">
        <v>391</v>
      </c>
      <c r="I58" s="65" t="s">
        <v>392</v>
      </c>
      <c r="J58" s="65" t="s">
        <v>254</v>
      </c>
      <c r="K58" s="65" t="s">
        <v>199</v>
      </c>
      <c r="L58" s="65" t="s">
        <v>199</v>
      </c>
      <c r="M58" s="231" t="s">
        <v>435</v>
      </c>
      <c r="N58" s="56" t="s">
        <v>436</v>
      </c>
      <c r="O58" s="58" t="s">
        <v>437</v>
      </c>
      <c r="P58" s="56" t="s">
        <v>438</v>
      </c>
      <c r="Q58" s="56" t="s">
        <v>439</v>
      </c>
      <c r="R58" s="56" t="s">
        <v>220</v>
      </c>
      <c r="S58" s="59">
        <v>45352</v>
      </c>
      <c r="T58" s="59">
        <v>45596</v>
      </c>
      <c r="U58" s="59" t="s">
        <v>84</v>
      </c>
      <c r="V58" s="39"/>
      <c r="W58" s="58"/>
      <c r="X58" s="60"/>
      <c r="Y58" s="56" t="s">
        <v>208</v>
      </c>
      <c r="Z58" s="56" t="s">
        <v>399</v>
      </c>
      <c r="AA58" s="56" t="s">
        <v>354</v>
      </c>
      <c r="AB58" s="56" t="s">
        <v>355</v>
      </c>
      <c r="AC58" s="58" t="s">
        <v>199</v>
      </c>
      <c r="AD58" s="56" t="s">
        <v>356</v>
      </c>
      <c r="AE58" s="56" t="s">
        <v>417</v>
      </c>
      <c r="AF58" s="56" t="s">
        <v>199</v>
      </c>
      <c r="AG58" s="56" t="s">
        <v>199</v>
      </c>
      <c r="AH58" s="56" t="s">
        <v>199</v>
      </c>
      <c r="AI58" s="56" t="s">
        <v>199</v>
      </c>
      <c r="AJ58" s="56" t="s">
        <v>199</v>
      </c>
      <c r="AK58" s="56" t="s">
        <v>199</v>
      </c>
      <c r="AL58" s="56" t="s">
        <v>234</v>
      </c>
    </row>
    <row r="59" spans="2:38" s="226" customFormat="1" ht="270.75" hidden="1">
      <c r="B59" s="68" t="s">
        <v>193</v>
      </c>
      <c r="C59" s="57" t="s">
        <v>194</v>
      </c>
      <c r="D59" s="65" t="s">
        <v>388</v>
      </c>
      <c r="E59" s="234" t="s">
        <v>389</v>
      </c>
      <c r="F59" s="235" t="s">
        <v>440</v>
      </c>
      <c r="G59" s="235"/>
      <c r="H59" s="65" t="s">
        <v>391</v>
      </c>
      <c r="I59" s="65" t="s">
        <v>392</v>
      </c>
      <c r="J59" s="65" t="s">
        <v>254</v>
      </c>
      <c r="K59" s="65" t="s">
        <v>199</v>
      </c>
      <c r="L59" s="65" t="s">
        <v>199</v>
      </c>
      <c r="M59" s="225" t="s">
        <v>441</v>
      </c>
      <c r="N59" s="56" t="s">
        <v>442</v>
      </c>
      <c r="O59" s="58" t="s">
        <v>443</v>
      </c>
      <c r="P59" s="56" t="s">
        <v>444</v>
      </c>
      <c r="Q59" s="56" t="s">
        <v>445</v>
      </c>
      <c r="R59" s="56" t="s">
        <v>84</v>
      </c>
      <c r="S59" s="59">
        <v>45350</v>
      </c>
      <c r="T59" s="59">
        <v>45442</v>
      </c>
      <c r="U59" s="59" t="s">
        <v>99</v>
      </c>
      <c r="V59" s="40">
        <v>8000000</v>
      </c>
      <c r="W59" s="58">
        <v>618</v>
      </c>
      <c r="X59" s="60">
        <v>0.15</v>
      </c>
      <c r="Y59" s="56" t="s">
        <v>207</v>
      </c>
      <c r="Z59" s="56" t="s">
        <v>208</v>
      </c>
      <c r="AA59" s="56" t="s">
        <v>199</v>
      </c>
      <c r="AB59" s="56" t="s">
        <v>199</v>
      </c>
      <c r="AC59" s="58" t="s">
        <v>199</v>
      </c>
      <c r="AD59" s="56" t="s">
        <v>209</v>
      </c>
      <c r="AE59" s="56" t="s">
        <v>248</v>
      </c>
      <c r="AF59" s="56" t="s">
        <v>199</v>
      </c>
      <c r="AG59" s="56" t="s">
        <v>199</v>
      </c>
      <c r="AH59" s="56" t="s">
        <v>199</v>
      </c>
      <c r="AI59" s="56" t="s">
        <v>199</v>
      </c>
      <c r="AJ59" s="56" t="s">
        <v>199</v>
      </c>
      <c r="AK59" s="56" t="s">
        <v>199</v>
      </c>
      <c r="AL59" s="56" t="s">
        <v>418</v>
      </c>
    </row>
    <row r="60" spans="2:38" s="226" customFormat="1" ht="270.75" hidden="1">
      <c r="B60" s="68" t="s">
        <v>193</v>
      </c>
      <c r="C60" s="57" t="s">
        <v>194</v>
      </c>
      <c r="D60" s="65" t="s">
        <v>388</v>
      </c>
      <c r="E60" s="234" t="s">
        <v>389</v>
      </c>
      <c r="F60" s="235" t="s">
        <v>440</v>
      </c>
      <c r="G60" s="235"/>
      <c r="H60" s="65" t="s">
        <v>391</v>
      </c>
      <c r="I60" s="65" t="s">
        <v>392</v>
      </c>
      <c r="J60" s="65" t="s">
        <v>254</v>
      </c>
      <c r="K60" s="65" t="s">
        <v>199</v>
      </c>
      <c r="L60" s="65" t="s">
        <v>199</v>
      </c>
      <c r="M60" s="225" t="s">
        <v>446</v>
      </c>
      <c r="N60" s="56" t="s">
        <v>447</v>
      </c>
      <c r="O60" s="58" t="s">
        <v>448</v>
      </c>
      <c r="P60" s="56" t="s">
        <v>444</v>
      </c>
      <c r="Q60" s="56" t="s">
        <v>445</v>
      </c>
      <c r="R60" s="56" t="s">
        <v>84</v>
      </c>
      <c r="S60" s="59">
        <v>45444</v>
      </c>
      <c r="T60" s="59">
        <v>45596</v>
      </c>
      <c r="U60" s="59" t="s">
        <v>99</v>
      </c>
      <c r="V60" s="40">
        <v>30000000</v>
      </c>
      <c r="W60" s="58">
        <v>618</v>
      </c>
      <c r="X60" s="60">
        <v>0.7</v>
      </c>
      <c r="Y60" s="56" t="s">
        <v>208</v>
      </c>
      <c r="Z60" s="56" t="s">
        <v>399</v>
      </c>
      <c r="AA60" s="56" t="s">
        <v>374</v>
      </c>
      <c r="AB60" s="56" t="s">
        <v>449</v>
      </c>
      <c r="AC60" s="58" t="s">
        <v>199</v>
      </c>
      <c r="AD60" s="56" t="s">
        <v>364</v>
      </c>
      <c r="AE60" s="56" t="s">
        <v>248</v>
      </c>
      <c r="AF60" s="56" t="s">
        <v>199</v>
      </c>
      <c r="AG60" s="56" t="s">
        <v>199</v>
      </c>
      <c r="AH60" s="56" t="s">
        <v>199</v>
      </c>
      <c r="AI60" s="56" t="s">
        <v>199</v>
      </c>
      <c r="AJ60" s="56" t="s">
        <v>408</v>
      </c>
      <c r="AK60" s="56" t="s">
        <v>409</v>
      </c>
      <c r="AL60" s="56" t="s">
        <v>418</v>
      </c>
    </row>
    <row r="61" spans="2:38" s="226" customFormat="1" ht="270.75" hidden="1">
      <c r="B61" s="68" t="s">
        <v>193</v>
      </c>
      <c r="C61" s="57" t="s">
        <v>194</v>
      </c>
      <c r="D61" s="65" t="s">
        <v>388</v>
      </c>
      <c r="E61" s="234" t="s">
        <v>389</v>
      </c>
      <c r="F61" s="235" t="s">
        <v>440</v>
      </c>
      <c r="G61" s="235"/>
      <c r="H61" s="65" t="s">
        <v>391</v>
      </c>
      <c r="I61" s="65" t="s">
        <v>392</v>
      </c>
      <c r="J61" s="65" t="s">
        <v>254</v>
      </c>
      <c r="K61" s="65" t="s">
        <v>199</v>
      </c>
      <c r="L61" s="65" t="s">
        <v>199</v>
      </c>
      <c r="M61" s="225" t="s">
        <v>450</v>
      </c>
      <c r="N61" s="56" t="s">
        <v>451</v>
      </c>
      <c r="O61" s="58" t="s">
        <v>452</v>
      </c>
      <c r="P61" s="56" t="s">
        <v>444</v>
      </c>
      <c r="Q61" s="56" t="s">
        <v>445</v>
      </c>
      <c r="R61" s="56" t="s">
        <v>84</v>
      </c>
      <c r="S61" s="59">
        <v>45597</v>
      </c>
      <c r="T61" s="59">
        <v>45626</v>
      </c>
      <c r="U61" s="59" t="s">
        <v>199</v>
      </c>
      <c r="V61" s="40">
        <v>8000000</v>
      </c>
      <c r="W61" s="58">
        <v>618</v>
      </c>
      <c r="X61" s="60">
        <v>0.15</v>
      </c>
      <c r="Y61" s="56" t="s">
        <v>208</v>
      </c>
      <c r="Z61" s="56" t="s">
        <v>400</v>
      </c>
      <c r="AA61" s="56" t="s">
        <v>199</v>
      </c>
      <c r="AB61" s="56" t="s">
        <v>199</v>
      </c>
      <c r="AC61" s="58" t="s">
        <v>199</v>
      </c>
      <c r="AD61" s="56" t="s">
        <v>364</v>
      </c>
      <c r="AE61" s="56" t="s">
        <v>248</v>
      </c>
      <c r="AF61" s="56" t="s">
        <v>199</v>
      </c>
      <c r="AG61" s="56" t="s">
        <v>199</v>
      </c>
      <c r="AH61" s="56" t="s">
        <v>199</v>
      </c>
      <c r="AI61" s="56" t="s">
        <v>199</v>
      </c>
      <c r="AJ61" s="56" t="s">
        <v>402</v>
      </c>
      <c r="AK61" s="56" t="s">
        <v>403</v>
      </c>
      <c r="AL61" s="56" t="s">
        <v>418</v>
      </c>
    </row>
    <row r="62" spans="2:38" s="226" customFormat="1" ht="128.25" hidden="1">
      <c r="B62" s="68" t="s">
        <v>453</v>
      </c>
      <c r="C62" s="69" t="s">
        <v>454</v>
      </c>
      <c r="D62" s="65" t="s">
        <v>455</v>
      </c>
      <c r="E62" s="65" t="s">
        <v>456</v>
      </c>
      <c r="F62" s="65" t="s">
        <v>457</v>
      </c>
      <c r="G62" s="65"/>
      <c r="H62" s="65" t="s">
        <v>458</v>
      </c>
      <c r="I62" s="65" t="s">
        <v>199</v>
      </c>
      <c r="J62" s="56" t="s">
        <v>199</v>
      </c>
      <c r="K62" s="56" t="s">
        <v>199</v>
      </c>
      <c r="L62" s="56" t="s">
        <v>199</v>
      </c>
      <c r="M62" s="56" t="s">
        <v>459</v>
      </c>
      <c r="N62" s="56" t="s">
        <v>460</v>
      </c>
      <c r="O62" s="58" t="s">
        <v>461</v>
      </c>
      <c r="P62" s="65" t="s">
        <v>396</v>
      </c>
      <c r="Q62" s="56" t="s">
        <v>462</v>
      </c>
      <c r="R62" s="56" t="s">
        <v>84</v>
      </c>
      <c r="S62" s="59">
        <v>45324</v>
      </c>
      <c r="T62" s="59">
        <v>45626</v>
      </c>
      <c r="U62" s="59" t="s">
        <v>281</v>
      </c>
      <c r="V62" s="39">
        <v>65000000</v>
      </c>
      <c r="W62" s="58">
        <v>549</v>
      </c>
      <c r="X62" s="60"/>
      <c r="Y62" s="56" t="s">
        <v>463</v>
      </c>
      <c r="Z62" s="56" t="s">
        <v>423</v>
      </c>
      <c r="AA62" s="56" t="s">
        <v>199</v>
      </c>
      <c r="AB62" s="56" t="s">
        <v>199</v>
      </c>
      <c r="AC62" s="58" t="s">
        <v>199</v>
      </c>
      <c r="AD62" s="56" t="s">
        <v>209</v>
      </c>
      <c r="AE62" s="56" t="s">
        <v>248</v>
      </c>
      <c r="AF62" s="56" t="s">
        <v>199</v>
      </c>
      <c r="AG62" s="56" t="s">
        <v>199</v>
      </c>
      <c r="AH62" s="56" t="s">
        <v>199</v>
      </c>
      <c r="AI62" s="56" t="s">
        <v>199</v>
      </c>
      <c r="AJ62" s="56" t="s">
        <v>199</v>
      </c>
      <c r="AK62" s="56" t="s">
        <v>199</v>
      </c>
      <c r="AL62" s="56" t="s">
        <v>418</v>
      </c>
    </row>
    <row r="63" spans="2:38" s="226" customFormat="1" ht="128.25" hidden="1">
      <c r="B63" s="56" t="s">
        <v>453</v>
      </c>
      <c r="C63" s="57" t="s">
        <v>454</v>
      </c>
      <c r="D63" s="56" t="s">
        <v>455</v>
      </c>
      <c r="E63" s="65" t="s">
        <v>456</v>
      </c>
      <c r="F63" s="65" t="s">
        <v>457</v>
      </c>
      <c r="G63" s="65"/>
      <c r="H63" s="65" t="s">
        <v>458</v>
      </c>
      <c r="I63" s="56" t="s">
        <v>199</v>
      </c>
      <c r="J63" s="56" t="s">
        <v>199</v>
      </c>
      <c r="K63" s="56" t="s">
        <v>199</v>
      </c>
      <c r="L63" s="56" t="s">
        <v>199</v>
      </c>
      <c r="M63" s="56" t="s">
        <v>464</v>
      </c>
      <c r="N63" s="56" t="s">
        <v>465</v>
      </c>
      <c r="O63" s="58" t="s">
        <v>466</v>
      </c>
      <c r="P63" s="56" t="s">
        <v>347</v>
      </c>
      <c r="Q63" s="56" t="s">
        <v>445</v>
      </c>
      <c r="R63" s="56" t="s">
        <v>84</v>
      </c>
      <c r="S63" s="59">
        <v>45324</v>
      </c>
      <c r="T63" s="59">
        <v>45626</v>
      </c>
      <c r="U63" s="59" t="s">
        <v>84</v>
      </c>
      <c r="V63" s="39" t="s">
        <v>206</v>
      </c>
      <c r="W63" s="58" t="s">
        <v>206</v>
      </c>
      <c r="X63" s="60">
        <v>1</v>
      </c>
      <c r="Y63" s="56" t="s">
        <v>423</v>
      </c>
      <c r="Z63" s="56" t="s">
        <v>463</v>
      </c>
      <c r="AA63" s="56" t="s">
        <v>467</v>
      </c>
      <c r="AB63" s="56" t="s">
        <v>199</v>
      </c>
      <c r="AC63" s="58" t="s">
        <v>199</v>
      </c>
      <c r="AD63" s="56" t="s">
        <v>209</v>
      </c>
      <c r="AE63" s="56" t="s">
        <v>199</v>
      </c>
      <c r="AF63" s="56" t="s">
        <v>199</v>
      </c>
      <c r="AG63" s="56" t="s">
        <v>199</v>
      </c>
      <c r="AH63" s="56" t="s">
        <v>199</v>
      </c>
      <c r="AI63" s="56" t="s">
        <v>199</v>
      </c>
      <c r="AJ63" s="56" t="s">
        <v>199</v>
      </c>
      <c r="AK63" s="56" t="s">
        <v>199</v>
      </c>
      <c r="AL63" s="56" t="s">
        <v>418</v>
      </c>
    </row>
    <row r="64" spans="2:38" s="226" customFormat="1" ht="128.25" hidden="1">
      <c r="B64" s="56" t="s">
        <v>453</v>
      </c>
      <c r="C64" s="57" t="s">
        <v>454</v>
      </c>
      <c r="D64" s="56" t="s">
        <v>455</v>
      </c>
      <c r="E64" s="65" t="s">
        <v>456</v>
      </c>
      <c r="F64" s="56" t="s">
        <v>457</v>
      </c>
      <c r="G64" s="56"/>
      <c r="H64" s="56" t="s">
        <v>458</v>
      </c>
      <c r="I64" s="56" t="s">
        <v>199</v>
      </c>
      <c r="J64" s="56" t="s">
        <v>199</v>
      </c>
      <c r="K64" s="56" t="s">
        <v>199</v>
      </c>
      <c r="L64" s="56" t="s">
        <v>199</v>
      </c>
      <c r="M64" s="56" t="s">
        <v>468</v>
      </c>
      <c r="N64" s="56" t="s">
        <v>469</v>
      </c>
      <c r="O64" s="58" t="s">
        <v>470</v>
      </c>
      <c r="P64" s="56" t="s">
        <v>471</v>
      </c>
      <c r="Q64" s="56" t="s">
        <v>1723</v>
      </c>
      <c r="R64" s="56" t="s">
        <v>133</v>
      </c>
      <c r="S64" s="59">
        <v>45292</v>
      </c>
      <c r="T64" s="59">
        <v>45641</v>
      </c>
      <c r="U64" s="59" t="s">
        <v>133</v>
      </c>
      <c r="V64" s="40"/>
      <c r="W64" s="56"/>
      <c r="X64" s="71">
        <v>0.25</v>
      </c>
      <c r="Y64" s="56" t="s">
        <v>463</v>
      </c>
      <c r="Z64" s="56" t="s">
        <v>423</v>
      </c>
      <c r="AA64" s="58" t="s">
        <v>199</v>
      </c>
      <c r="AB64" s="56" t="s">
        <v>199</v>
      </c>
      <c r="AC64" s="56" t="s">
        <v>199</v>
      </c>
      <c r="AD64" s="56" t="s">
        <v>209</v>
      </c>
      <c r="AE64" s="56" t="s">
        <v>199</v>
      </c>
      <c r="AF64" s="56" t="s">
        <v>199</v>
      </c>
      <c r="AG64" s="56" t="s">
        <v>199</v>
      </c>
      <c r="AH64" s="56" t="s">
        <v>199</v>
      </c>
      <c r="AI64" s="56" t="s">
        <v>199</v>
      </c>
      <c r="AJ64" s="56" t="s">
        <v>199</v>
      </c>
      <c r="AK64" s="56" t="s">
        <v>199</v>
      </c>
      <c r="AL64" s="56" t="s">
        <v>472</v>
      </c>
    </row>
    <row r="65" spans="2:38" s="226" customFormat="1" ht="128.25" hidden="1">
      <c r="B65" s="56" t="s">
        <v>453</v>
      </c>
      <c r="C65" s="57" t="s">
        <v>454</v>
      </c>
      <c r="D65" s="56" t="s">
        <v>455</v>
      </c>
      <c r="E65" s="65" t="s">
        <v>456</v>
      </c>
      <c r="F65" s="56" t="s">
        <v>457</v>
      </c>
      <c r="G65" s="56"/>
      <c r="H65" s="56" t="s">
        <v>458</v>
      </c>
      <c r="I65" s="56" t="s">
        <v>199</v>
      </c>
      <c r="J65" s="56" t="s">
        <v>199</v>
      </c>
      <c r="K65" s="56" t="s">
        <v>199</v>
      </c>
      <c r="L65" s="56" t="s">
        <v>199</v>
      </c>
      <c r="M65" s="56" t="s">
        <v>473</v>
      </c>
      <c r="N65" s="56" t="s">
        <v>474</v>
      </c>
      <c r="O65" s="58" t="s">
        <v>475</v>
      </c>
      <c r="P65" s="56" t="s">
        <v>471</v>
      </c>
      <c r="Q65" s="56" t="s">
        <v>1723</v>
      </c>
      <c r="R65" s="56" t="s">
        <v>133</v>
      </c>
      <c r="S65" s="59">
        <v>45292</v>
      </c>
      <c r="T65" s="59">
        <v>45641</v>
      </c>
      <c r="U65" s="59" t="s">
        <v>133</v>
      </c>
      <c r="V65" s="40"/>
      <c r="W65" s="56"/>
      <c r="X65" s="71">
        <v>0.25</v>
      </c>
      <c r="Y65" s="56" t="s">
        <v>463</v>
      </c>
      <c r="Z65" s="56" t="s">
        <v>476</v>
      </c>
      <c r="AA65" s="56" t="s">
        <v>423</v>
      </c>
      <c r="AB65" s="56" t="s">
        <v>199</v>
      </c>
      <c r="AC65" s="56" t="s">
        <v>199</v>
      </c>
      <c r="AD65" s="56" t="s">
        <v>209</v>
      </c>
      <c r="AE65" s="56" t="s">
        <v>199</v>
      </c>
      <c r="AF65" s="56" t="s">
        <v>199</v>
      </c>
      <c r="AG65" s="56" t="s">
        <v>199</v>
      </c>
      <c r="AH65" s="56" t="s">
        <v>199</v>
      </c>
      <c r="AI65" s="56" t="s">
        <v>199</v>
      </c>
      <c r="AJ65" s="56" t="s">
        <v>199</v>
      </c>
      <c r="AK65" s="56" t="s">
        <v>199</v>
      </c>
      <c r="AL65" s="56" t="s">
        <v>472</v>
      </c>
    </row>
    <row r="66" spans="2:38" s="226" customFormat="1" ht="128.25" hidden="1">
      <c r="B66" s="56" t="s">
        <v>453</v>
      </c>
      <c r="C66" s="57" t="s">
        <v>454</v>
      </c>
      <c r="D66" s="56" t="s">
        <v>455</v>
      </c>
      <c r="E66" s="65" t="s">
        <v>456</v>
      </c>
      <c r="F66" s="56" t="s">
        <v>457</v>
      </c>
      <c r="G66" s="56"/>
      <c r="H66" s="56" t="s">
        <v>458</v>
      </c>
      <c r="I66" s="56" t="s">
        <v>199</v>
      </c>
      <c r="J66" s="56" t="s">
        <v>199</v>
      </c>
      <c r="K66" s="56" t="s">
        <v>199</v>
      </c>
      <c r="L66" s="56" t="s">
        <v>199</v>
      </c>
      <c r="M66" s="56" t="s">
        <v>477</v>
      </c>
      <c r="N66" s="56" t="s">
        <v>478</v>
      </c>
      <c r="O66" s="58" t="s">
        <v>479</v>
      </c>
      <c r="P66" s="56" t="s">
        <v>471</v>
      </c>
      <c r="Q66" s="56" t="s">
        <v>1723</v>
      </c>
      <c r="R66" s="56" t="s">
        <v>133</v>
      </c>
      <c r="S66" s="59">
        <v>45292</v>
      </c>
      <c r="T66" s="59">
        <v>45641</v>
      </c>
      <c r="U66" s="59" t="s">
        <v>133</v>
      </c>
      <c r="V66" s="40"/>
      <c r="W66" s="56"/>
      <c r="X66" s="71">
        <v>0.25</v>
      </c>
      <c r="Y66" s="56" t="s">
        <v>463</v>
      </c>
      <c r="Z66" s="56" t="s">
        <v>476</v>
      </c>
      <c r="AA66" s="56" t="s">
        <v>423</v>
      </c>
      <c r="AB66" s="56" t="s">
        <v>199</v>
      </c>
      <c r="AC66" s="56" t="s">
        <v>199</v>
      </c>
      <c r="AD66" s="56" t="s">
        <v>209</v>
      </c>
      <c r="AE66" s="56" t="s">
        <v>199</v>
      </c>
      <c r="AF66" s="56" t="s">
        <v>199</v>
      </c>
      <c r="AG66" s="56" t="s">
        <v>199</v>
      </c>
      <c r="AH66" s="56" t="s">
        <v>199</v>
      </c>
      <c r="AI66" s="56" t="s">
        <v>199</v>
      </c>
      <c r="AJ66" s="56" t="s">
        <v>199</v>
      </c>
      <c r="AK66" s="56" t="s">
        <v>199</v>
      </c>
      <c r="AL66" s="56" t="s">
        <v>472</v>
      </c>
    </row>
    <row r="67" spans="2:38" s="226" customFormat="1" ht="128.25" hidden="1">
      <c r="B67" s="56" t="s">
        <v>453</v>
      </c>
      <c r="C67" s="57" t="s">
        <v>454</v>
      </c>
      <c r="D67" s="56" t="s">
        <v>455</v>
      </c>
      <c r="E67" s="65" t="s">
        <v>456</v>
      </c>
      <c r="F67" s="56" t="s">
        <v>457</v>
      </c>
      <c r="G67" s="56"/>
      <c r="H67" s="56" t="s">
        <v>458</v>
      </c>
      <c r="I67" s="56" t="s">
        <v>199</v>
      </c>
      <c r="J67" s="56" t="s">
        <v>199</v>
      </c>
      <c r="K67" s="56" t="s">
        <v>199</v>
      </c>
      <c r="L67" s="56" t="s">
        <v>199</v>
      </c>
      <c r="M67" s="56" t="s">
        <v>480</v>
      </c>
      <c r="N67" s="56" t="s">
        <v>481</v>
      </c>
      <c r="O67" s="58" t="s">
        <v>482</v>
      </c>
      <c r="P67" s="56" t="s">
        <v>471</v>
      </c>
      <c r="Q67" s="56" t="s">
        <v>1724</v>
      </c>
      <c r="R67" s="56" t="s">
        <v>133</v>
      </c>
      <c r="S67" s="59">
        <v>45611</v>
      </c>
      <c r="T67" s="59">
        <v>45641</v>
      </c>
      <c r="U67" s="59" t="s">
        <v>133</v>
      </c>
      <c r="V67" s="40"/>
      <c r="W67" s="56"/>
      <c r="X67" s="71">
        <v>0.25</v>
      </c>
      <c r="Y67" s="56" t="s">
        <v>463</v>
      </c>
      <c r="Z67" s="56" t="s">
        <v>208</v>
      </c>
      <c r="AA67" s="56" t="s">
        <v>423</v>
      </c>
      <c r="AB67" s="56" t="s">
        <v>199</v>
      </c>
      <c r="AC67" s="56" t="s">
        <v>199</v>
      </c>
      <c r="AD67" s="56" t="s">
        <v>209</v>
      </c>
      <c r="AE67" s="56" t="s">
        <v>199</v>
      </c>
      <c r="AF67" s="56" t="s">
        <v>199</v>
      </c>
      <c r="AG67" s="56" t="s">
        <v>199</v>
      </c>
      <c r="AH67" s="56" t="s">
        <v>199</v>
      </c>
      <c r="AI67" s="56" t="s">
        <v>199</v>
      </c>
      <c r="AJ67" s="56" t="s">
        <v>199</v>
      </c>
      <c r="AK67" s="56" t="s">
        <v>199</v>
      </c>
      <c r="AL67" s="56" t="s">
        <v>472</v>
      </c>
    </row>
    <row r="68" spans="2:38" s="226" customFormat="1" ht="128.25" hidden="1">
      <c r="B68" s="56" t="s">
        <v>453</v>
      </c>
      <c r="C68" s="57" t="s">
        <v>454</v>
      </c>
      <c r="D68" s="56" t="s">
        <v>455</v>
      </c>
      <c r="E68" s="65" t="s">
        <v>456</v>
      </c>
      <c r="F68" s="56" t="s">
        <v>457</v>
      </c>
      <c r="G68" s="56"/>
      <c r="H68" s="56" t="s">
        <v>458</v>
      </c>
      <c r="I68" s="56" t="s">
        <v>199</v>
      </c>
      <c r="J68" s="56" t="s">
        <v>199</v>
      </c>
      <c r="K68" s="56" t="s">
        <v>199</v>
      </c>
      <c r="L68" s="56" t="s">
        <v>199</v>
      </c>
      <c r="M68" s="56" t="s">
        <v>483</v>
      </c>
      <c r="N68" s="56" t="s">
        <v>484</v>
      </c>
      <c r="O68" s="58" t="s">
        <v>485</v>
      </c>
      <c r="P68" s="56" t="s">
        <v>486</v>
      </c>
      <c r="Q68" s="56"/>
      <c r="R68" s="56" t="s">
        <v>99</v>
      </c>
      <c r="S68" s="59">
        <v>45352</v>
      </c>
      <c r="T68" s="59">
        <v>45427</v>
      </c>
      <c r="U68" s="59" t="s">
        <v>281</v>
      </c>
      <c r="V68" s="40"/>
      <c r="W68" s="56"/>
      <c r="X68" s="56"/>
      <c r="Y68" s="56" t="s">
        <v>207</v>
      </c>
      <c r="Z68" s="56" t="s">
        <v>208</v>
      </c>
      <c r="AA68" s="56" t="s">
        <v>423</v>
      </c>
      <c r="AB68" s="56" t="s">
        <v>199</v>
      </c>
      <c r="AC68" s="58" t="s">
        <v>199</v>
      </c>
      <c r="AD68" s="56" t="s">
        <v>487</v>
      </c>
      <c r="AE68" s="56" t="s">
        <v>199</v>
      </c>
      <c r="AF68" s="56" t="s">
        <v>199</v>
      </c>
      <c r="AG68" s="56" t="s">
        <v>199</v>
      </c>
      <c r="AH68" s="56" t="s">
        <v>199</v>
      </c>
      <c r="AI68" s="56" t="s">
        <v>199</v>
      </c>
      <c r="AJ68" s="56" t="s">
        <v>199</v>
      </c>
      <c r="AK68" s="56" t="s">
        <v>199</v>
      </c>
      <c r="AL68" s="56" t="s">
        <v>472</v>
      </c>
    </row>
    <row r="69" spans="2:38" s="226" customFormat="1" ht="128.25" hidden="1">
      <c r="B69" s="56" t="s">
        <v>453</v>
      </c>
      <c r="C69" s="57" t="s">
        <v>454</v>
      </c>
      <c r="D69" s="56" t="s">
        <v>455</v>
      </c>
      <c r="E69" s="65" t="s">
        <v>456</v>
      </c>
      <c r="F69" s="56" t="s">
        <v>457</v>
      </c>
      <c r="G69" s="56"/>
      <c r="H69" s="56" t="s">
        <v>458</v>
      </c>
      <c r="I69" s="56" t="s">
        <v>199</v>
      </c>
      <c r="J69" s="56" t="s">
        <v>199</v>
      </c>
      <c r="K69" s="56" t="s">
        <v>199</v>
      </c>
      <c r="L69" s="56" t="s">
        <v>199</v>
      </c>
      <c r="M69" s="56" t="s">
        <v>488</v>
      </c>
      <c r="N69" s="56" t="s">
        <v>489</v>
      </c>
      <c r="O69" s="58" t="s">
        <v>490</v>
      </c>
      <c r="P69" s="72" t="s">
        <v>491</v>
      </c>
      <c r="Q69" s="56" t="s">
        <v>492</v>
      </c>
      <c r="R69" s="56" t="s">
        <v>99</v>
      </c>
      <c r="S69" s="59">
        <v>45428</v>
      </c>
      <c r="T69" s="59">
        <v>45107</v>
      </c>
      <c r="U69" s="59" t="s">
        <v>281</v>
      </c>
      <c r="V69" s="40"/>
      <c r="W69" s="56"/>
      <c r="X69" s="56"/>
      <c r="Y69" s="56" t="s">
        <v>207</v>
      </c>
      <c r="Z69" s="56" t="s">
        <v>208</v>
      </c>
      <c r="AA69" s="56" t="s">
        <v>423</v>
      </c>
      <c r="AB69" s="56" t="s">
        <v>199</v>
      </c>
      <c r="AC69" s="58" t="s">
        <v>199</v>
      </c>
      <c r="AD69" s="56" t="s">
        <v>487</v>
      </c>
      <c r="AE69" s="56" t="s">
        <v>199</v>
      </c>
      <c r="AF69" s="56" t="s">
        <v>199</v>
      </c>
      <c r="AG69" s="56" t="s">
        <v>199</v>
      </c>
      <c r="AH69" s="56" t="s">
        <v>199</v>
      </c>
      <c r="AI69" s="56" t="s">
        <v>199</v>
      </c>
      <c r="AJ69" s="56" t="s">
        <v>199</v>
      </c>
      <c r="AK69" s="56" t="s">
        <v>199</v>
      </c>
      <c r="AL69" s="56" t="s">
        <v>472</v>
      </c>
    </row>
    <row r="70" spans="2:38" s="226" customFormat="1" ht="128.25" hidden="1">
      <c r="B70" s="56" t="s">
        <v>453</v>
      </c>
      <c r="C70" s="57" t="s">
        <v>454</v>
      </c>
      <c r="D70" s="56" t="s">
        <v>455</v>
      </c>
      <c r="E70" s="65" t="s">
        <v>456</v>
      </c>
      <c r="F70" s="56" t="s">
        <v>493</v>
      </c>
      <c r="G70" s="56"/>
      <c r="H70" s="56" t="s">
        <v>458</v>
      </c>
      <c r="I70" s="56" t="s">
        <v>199</v>
      </c>
      <c r="J70" s="56" t="s">
        <v>199</v>
      </c>
      <c r="K70" s="56" t="s">
        <v>199</v>
      </c>
      <c r="L70" s="56" t="s">
        <v>199</v>
      </c>
      <c r="M70" s="56" t="s">
        <v>494</v>
      </c>
      <c r="N70" s="56" t="s">
        <v>495</v>
      </c>
      <c r="O70" s="56" t="s">
        <v>496</v>
      </c>
      <c r="P70" s="56" t="s">
        <v>486</v>
      </c>
      <c r="Q70" s="56"/>
      <c r="R70" s="56" t="s">
        <v>99</v>
      </c>
      <c r="S70" s="64">
        <v>45293</v>
      </c>
      <c r="T70" s="64">
        <v>45322</v>
      </c>
      <c r="U70" s="59" t="s">
        <v>133</v>
      </c>
      <c r="V70" s="40"/>
      <c r="W70" s="56"/>
      <c r="X70" s="71">
        <v>0.5</v>
      </c>
      <c r="Y70" s="56" t="s">
        <v>400</v>
      </c>
      <c r="Z70" s="56" t="s">
        <v>199</v>
      </c>
      <c r="AA70" s="56" t="s">
        <v>199</v>
      </c>
      <c r="AB70" s="56" t="s">
        <v>199</v>
      </c>
      <c r="AC70" s="56" t="s">
        <v>199</v>
      </c>
      <c r="AD70" s="56" t="s">
        <v>364</v>
      </c>
      <c r="AE70" s="56" t="s">
        <v>248</v>
      </c>
      <c r="AF70" s="56" t="s">
        <v>199</v>
      </c>
      <c r="AG70" s="56" t="s">
        <v>199</v>
      </c>
      <c r="AH70" s="56" t="s">
        <v>199</v>
      </c>
      <c r="AI70" s="56" t="s">
        <v>199</v>
      </c>
      <c r="AJ70" s="56" t="s">
        <v>402</v>
      </c>
      <c r="AK70" s="56" t="s">
        <v>403</v>
      </c>
      <c r="AL70" s="56" t="s">
        <v>497</v>
      </c>
    </row>
    <row r="71" spans="2:38" s="226" customFormat="1" ht="128.25" hidden="1">
      <c r="B71" s="56" t="s">
        <v>453</v>
      </c>
      <c r="C71" s="57" t="s">
        <v>454</v>
      </c>
      <c r="D71" s="56" t="s">
        <v>455</v>
      </c>
      <c r="E71" s="65" t="s">
        <v>456</v>
      </c>
      <c r="F71" s="56" t="s">
        <v>493</v>
      </c>
      <c r="G71" s="56"/>
      <c r="H71" s="56" t="s">
        <v>458</v>
      </c>
      <c r="I71" s="56" t="s">
        <v>199</v>
      </c>
      <c r="J71" s="56" t="s">
        <v>199</v>
      </c>
      <c r="K71" s="56" t="s">
        <v>199</v>
      </c>
      <c r="L71" s="56" t="s">
        <v>199</v>
      </c>
      <c r="M71" s="56" t="s">
        <v>498</v>
      </c>
      <c r="N71" s="56" t="s">
        <v>499</v>
      </c>
      <c r="O71" s="56" t="s">
        <v>500</v>
      </c>
      <c r="P71" s="56" t="s">
        <v>501</v>
      </c>
      <c r="Q71" s="56"/>
      <c r="R71" s="56" t="s">
        <v>99</v>
      </c>
      <c r="S71" s="66">
        <v>45422</v>
      </c>
      <c r="T71" s="66">
        <v>45656</v>
      </c>
      <c r="U71" s="59" t="s">
        <v>133</v>
      </c>
      <c r="V71" s="40"/>
      <c r="W71" s="56"/>
      <c r="X71" s="71">
        <v>0.5</v>
      </c>
      <c r="Y71" s="56" t="s">
        <v>400</v>
      </c>
      <c r="Z71" s="56" t="s">
        <v>199</v>
      </c>
      <c r="AA71" s="56" t="s">
        <v>199</v>
      </c>
      <c r="AB71" s="56" t="s">
        <v>199</v>
      </c>
      <c r="AC71" s="56" t="s">
        <v>199</v>
      </c>
      <c r="AD71" s="56" t="s">
        <v>364</v>
      </c>
      <c r="AE71" s="56" t="s">
        <v>248</v>
      </c>
      <c r="AF71" s="56" t="s">
        <v>199</v>
      </c>
      <c r="AG71" s="56" t="s">
        <v>199</v>
      </c>
      <c r="AH71" s="56" t="s">
        <v>199</v>
      </c>
      <c r="AI71" s="56" t="s">
        <v>199</v>
      </c>
      <c r="AJ71" s="56" t="s">
        <v>402</v>
      </c>
      <c r="AK71" s="56" t="s">
        <v>502</v>
      </c>
      <c r="AL71" s="56" t="s">
        <v>497</v>
      </c>
    </row>
    <row r="72" spans="2:38" s="226" customFormat="1" ht="128.25" hidden="1">
      <c r="B72" s="56" t="s">
        <v>453</v>
      </c>
      <c r="C72" s="57" t="s">
        <v>454</v>
      </c>
      <c r="D72" s="56" t="s">
        <v>455</v>
      </c>
      <c r="E72" s="65" t="s">
        <v>456</v>
      </c>
      <c r="F72" s="56" t="s">
        <v>493</v>
      </c>
      <c r="G72" s="56"/>
      <c r="H72" s="56" t="s">
        <v>458</v>
      </c>
      <c r="I72" s="56" t="s">
        <v>199</v>
      </c>
      <c r="J72" s="56" t="s">
        <v>199</v>
      </c>
      <c r="K72" s="56" t="s">
        <v>199</v>
      </c>
      <c r="L72" s="56" t="s">
        <v>199</v>
      </c>
      <c r="M72" s="56" t="s">
        <v>503</v>
      </c>
      <c r="N72" s="56" t="s">
        <v>504</v>
      </c>
      <c r="O72" s="58" t="s">
        <v>505</v>
      </c>
      <c r="P72" s="56" t="s">
        <v>471</v>
      </c>
      <c r="Q72" s="56" t="s">
        <v>1724</v>
      </c>
      <c r="R72" s="56" t="s">
        <v>133</v>
      </c>
      <c r="S72" s="59">
        <v>45292</v>
      </c>
      <c r="T72" s="59">
        <v>45322</v>
      </c>
      <c r="U72" s="59" t="s">
        <v>133</v>
      </c>
      <c r="V72" s="40"/>
      <c r="W72" s="56"/>
      <c r="X72" s="71">
        <v>0.6</v>
      </c>
      <c r="Y72" s="56" t="s">
        <v>463</v>
      </c>
      <c r="Z72" s="56" t="s">
        <v>208</v>
      </c>
      <c r="AA72" s="56" t="s">
        <v>423</v>
      </c>
      <c r="AB72" s="56" t="s">
        <v>199</v>
      </c>
      <c r="AC72" s="56" t="s">
        <v>199</v>
      </c>
      <c r="AD72" s="56" t="s">
        <v>209</v>
      </c>
      <c r="AE72" s="56" t="s">
        <v>199</v>
      </c>
      <c r="AF72" s="56" t="s">
        <v>199</v>
      </c>
      <c r="AG72" s="56" t="s">
        <v>199</v>
      </c>
      <c r="AH72" s="56" t="s">
        <v>199</v>
      </c>
      <c r="AI72" s="56" t="s">
        <v>199</v>
      </c>
      <c r="AJ72" s="56" t="s">
        <v>199</v>
      </c>
      <c r="AK72" s="56" t="s">
        <v>199</v>
      </c>
      <c r="AL72" s="56" t="s">
        <v>472</v>
      </c>
    </row>
    <row r="73" spans="2:38" s="226" customFormat="1" ht="128.25" hidden="1">
      <c r="B73" s="56" t="s">
        <v>453</v>
      </c>
      <c r="C73" s="57" t="s">
        <v>454</v>
      </c>
      <c r="D73" s="56" t="s">
        <v>455</v>
      </c>
      <c r="E73" s="65" t="s">
        <v>456</v>
      </c>
      <c r="F73" s="56" t="s">
        <v>493</v>
      </c>
      <c r="G73" s="56"/>
      <c r="H73" s="56" t="s">
        <v>458</v>
      </c>
      <c r="I73" s="56" t="s">
        <v>199</v>
      </c>
      <c r="J73" s="56" t="s">
        <v>199</v>
      </c>
      <c r="K73" s="56" t="s">
        <v>199</v>
      </c>
      <c r="L73" s="56" t="s">
        <v>199</v>
      </c>
      <c r="M73" s="56" t="s">
        <v>506</v>
      </c>
      <c r="N73" s="56" t="s">
        <v>481</v>
      </c>
      <c r="O73" s="58" t="s">
        <v>507</v>
      </c>
      <c r="P73" s="56" t="s">
        <v>471</v>
      </c>
      <c r="Q73" s="56" t="s">
        <v>1725</v>
      </c>
      <c r="R73" s="56" t="s">
        <v>133</v>
      </c>
      <c r="S73" s="59">
        <v>45323</v>
      </c>
      <c r="T73" s="59">
        <v>45350</v>
      </c>
      <c r="U73" s="59" t="s">
        <v>281</v>
      </c>
      <c r="V73" s="40"/>
      <c r="W73" s="56"/>
      <c r="X73" s="71">
        <v>0.4</v>
      </c>
      <c r="Y73" s="56" t="s">
        <v>463</v>
      </c>
      <c r="Z73" s="56" t="s">
        <v>208</v>
      </c>
      <c r="AA73" s="56" t="s">
        <v>423</v>
      </c>
      <c r="AB73" s="56" t="s">
        <v>199</v>
      </c>
      <c r="AC73" s="56" t="s">
        <v>199</v>
      </c>
      <c r="AD73" s="56" t="s">
        <v>209</v>
      </c>
      <c r="AE73" s="56" t="s">
        <v>199</v>
      </c>
      <c r="AF73" s="56" t="s">
        <v>199</v>
      </c>
      <c r="AG73" s="56" t="s">
        <v>199</v>
      </c>
      <c r="AH73" s="56" t="s">
        <v>199</v>
      </c>
      <c r="AI73" s="56" t="s">
        <v>199</v>
      </c>
      <c r="AJ73" s="56" t="s">
        <v>199</v>
      </c>
      <c r="AK73" s="56" t="s">
        <v>199</v>
      </c>
      <c r="AL73" s="56" t="s">
        <v>472</v>
      </c>
    </row>
    <row r="74" spans="2:38" s="226" customFormat="1" ht="128.25" hidden="1">
      <c r="B74" s="56" t="s">
        <v>453</v>
      </c>
      <c r="C74" s="57" t="s">
        <v>454</v>
      </c>
      <c r="D74" s="56" t="s">
        <v>455</v>
      </c>
      <c r="E74" s="65" t="s">
        <v>456</v>
      </c>
      <c r="F74" s="56" t="s">
        <v>508</v>
      </c>
      <c r="G74" s="56"/>
      <c r="H74" s="56" t="s">
        <v>458</v>
      </c>
      <c r="I74" s="56" t="s">
        <v>199</v>
      </c>
      <c r="J74" s="56" t="s">
        <v>199</v>
      </c>
      <c r="K74" s="56" t="s">
        <v>199</v>
      </c>
      <c r="L74" s="56" t="s">
        <v>199</v>
      </c>
      <c r="M74" s="56" t="s">
        <v>509</v>
      </c>
      <c r="N74" s="56" t="s">
        <v>510</v>
      </c>
      <c r="O74" s="58" t="s">
        <v>511</v>
      </c>
      <c r="P74" s="56" t="s">
        <v>471</v>
      </c>
      <c r="Q74" s="56" t="s">
        <v>1725</v>
      </c>
      <c r="R74" s="56" t="s">
        <v>133</v>
      </c>
      <c r="S74" s="59">
        <v>45292</v>
      </c>
      <c r="T74" s="59">
        <v>45473</v>
      </c>
      <c r="U74" s="59" t="s">
        <v>512</v>
      </c>
      <c r="V74" s="40"/>
      <c r="W74" s="56"/>
      <c r="X74" s="71">
        <v>0.5</v>
      </c>
      <c r="Y74" s="56" t="s">
        <v>463</v>
      </c>
      <c r="Z74" s="56" t="s">
        <v>374</v>
      </c>
      <c r="AA74" s="56" t="s">
        <v>199</v>
      </c>
      <c r="AB74" s="56" t="s">
        <v>199</v>
      </c>
      <c r="AC74" s="56" t="s">
        <v>199</v>
      </c>
      <c r="AD74" s="56" t="s">
        <v>513</v>
      </c>
      <c r="AE74" s="56" t="s">
        <v>199</v>
      </c>
      <c r="AF74" s="56" t="s">
        <v>199</v>
      </c>
      <c r="AG74" s="56" t="s">
        <v>199</v>
      </c>
      <c r="AH74" s="56" t="s">
        <v>199</v>
      </c>
      <c r="AI74" s="56" t="s">
        <v>199</v>
      </c>
      <c r="AJ74" s="56" t="s">
        <v>199</v>
      </c>
      <c r="AK74" s="56" t="s">
        <v>199</v>
      </c>
      <c r="AL74" s="56" t="s">
        <v>472</v>
      </c>
    </row>
    <row r="75" spans="2:38" s="226" customFormat="1" ht="128.25" hidden="1">
      <c r="B75" s="56" t="s">
        <v>453</v>
      </c>
      <c r="C75" s="57" t="s">
        <v>454</v>
      </c>
      <c r="D75" s="56" t="s">
        <v>455</v>
      </c>
      <c r="E75" s="65" t="s">
        <v>456</v>
      </c>
      <c r="F75" s="56" t="s">
        <v>508</v>
      </c>
      <c r="G75" s="56"/>
      <c r="H75" s="56" t="s">
        <v>458</v>
      </c>
      <c r="I75" s="56" t="s">
        <v>199</v>
      </c>
      <c r="J75" s="56" t="s">
        <v>199</v>
      </c>
      <c r="K75" s="56" t="s">
        <v>199</v>
      </c>
      <c r="L75" s="56" t="s">
        <v>199</v>
      </c>
      <c r="M75" s="56" t="s">
        <v>514</v>
      </c>
      <c r="N75" s="56" t="s">
        <v>515</v>
      </c>
      <c r="O75" s="58" t="s">
        <v>511</v>
      </c>
      <c r="P75" s="56" t="s">
        <v>471</v>
      </c>
      <c r="Q75" s="56" t="s">
        <v>1726</v>
      </c>
      <c r="R75" s="56" t="s">
        <v>133</v>
      </c>
      <c r="S75" s="59">
        <v>45474</v>
      </c>
      <c r="T75" s="59">
        <v>45641</v>
      </c>
      <c r="U75" s="59" t="s">
        <v>512</v>
      </c>
      <c r="V75" s="40"/>
      <c r="W75" s="56"/>
      <c r="X75" s="71">
        <v>0.5</v>
      </c>
      <c r="Y75" s="56" t="s">
        <v>463</v>
      </c>
      <c r="Z75" s="56" t="s">
        <v>374</v>
      </c>
      <c r="AA75" s="56" t="s">
        <v>199</v>
      </c>
      <c r="AB75" s="56" t="s">
        <v>199</v>
      </c>
      <c r="AC75" s="56" t="s">
        <v>199</v>
      </c>
      <c r="AD75" s="56" t="s">
        <v>513</v>
      </c>
      <c r="AE75" s="56" t="s">
        <v>199</v>
      </c>
      <c r="AF75" s="56" t="s">
        <v>199</v>
      </c>
      <c r="AG75" s="56" t="s">
        <v>199</v>
      </c>
      <c r="AH75" s="56" t="s">
        <v>199</v>
      </c>
      <c r="AI75" s="56" t="s">
        <v>199</v>
      </c>
      <c r="AJ75" s="56" t="s">
        <v>199</v>
      </c>
      <c r="AK75" s="56" t="s">
        <v>199</v>
      </c>
      <c r="AL75" s="56" t="s">
        <v>472</v>
      </c>
    </row>
    <row r="76" spans="2:38" s="226" customFormat="1" ht="199.5" hidden="1">
      <c r="B76" s="56" t="s">
        <v>516</v>
      </c>
      <c r="C76" s="57" t="s">
        <v>517</v>
      </c>
      <c r="D76" s="56" t="s">
        <v>518</v>
      </c>
      <c r="E76" s="56" t="s">
        <v>519</v>
      </c>
      <c r="F76" s="56" t="s">
        <v>520</v>
      </c>
      <c r="G76" s="56"/>
      <c r="H76" s="56" t="s">
        <v>281</v>
      </c>
      <c r="I76" s="56" t="s">
        <v>199</v>
      </c>
      <c r="J76" s="56" t="s">
        <v>199</v>
      </c>
      <c r="K76" s="56" t="s">
        <v>199</v>
      </c>
      <c r="L76" s="56" t="s">
        <v>199</v>
      </c>
      <c r="M76" s="56" t="s">
        <v>521</v>
      </c>
      <c r="N76" s="56" t="s">
        <v>522</v>
      </c>
      <c r="O76" s="58" t="s">
        <v>523</v>
      </c>
      <c r="P76" s="56" t="s">
        <v>524</v>
      </c>
      <c r="Q76" s="56" t="s">
        <v>525</v>
      </c>
      <c r="R76" s="56" t="s">
        <v>0</v>
      </c>
      <c r="S76" s="59">
        <v>45292</v>
      </c>
      <c r="T76" s="59">
        <v>45382</v>
      </c>
      <c r="U76" s="59" t="s">
        <v>0</v>
      </c>
      <c r="V76" s="40"/>
      <c r="W76" s="56"/>
      <c r="X76" s="60">
        <v>0.5</v>
      </c>
      <c r="Y76" s="56" t="s">
        <v>400</v>
      </c>
      <c r="Z76" s="56" t="s">
        <v>526</v>
      </c>
      <c r="AA76" s="56" t="s">
        <v>199</v>
      </c>
      <c r="AB76" s="56" t="s">
        <v>199</v>
      </c>
      <c r="AC76" s="56" t="s">
        <v>199</v>
      </c>
      <c r="AD76" s="56" t="s">
        <v>364</v>
      </c>
      <c r="AE76" s="56" t="s">
        <v>199</v>
      </c>
      <c r="AF76" s="56" t="s">
        <v>199</v>
      </c>
      <c r="AG76" s="56" t="s">
        <v>199</v>
      </c>
      <c r="AH76" s="56" t="s">
        <v>199</v>
      </c>
      <c r="AI76" s="56" t="s">
        <v>199</v>
      </c>
      <c r="AJ76" s="56" t="s">
        <v>402</v>
      </c>
      <c r="AK76" s="56" t="s">
        <v>527</v>
      </c>
      <c r="AL76" s="56" t="s">
        <v>528</v>
      </c>
    </row>
    <row r="77" spans="2:38" s="226" customFormat="1" ht="199.5" hidden="1">
      <c r="B77" s="56" t="s">
        <v>516</v>
      </c>
      <c r="C77" s="57" t="s">
        <v>517</v>
      </c>
      <c r="D77" s="56" t="s">
        <v>518</v>
      </c>
      <c r="E77" s="56" t="s">
        <v>519</v>
      </c>
      <c r="F77" s="56" t="s">
        <v>520</v>
      </c>
      <c r="G77" s="56"/>
      <c r="H77" s="56" t="s">
        <v>281</v>
      </c>
      <c r="I77" s="56" t="s">
        <v>199</v>
      </c>
      <c r="J77" s="56" t="s">
        <v>199</v>
      </c>
      <c r="K77" s="56" t="s">
        <v>199</v>
      </c>
      <c r="L77" s="56" t="s">
        <v>199</v>
      </c>
      <c r="M77" s="56" t="s">
        <v>529</v>
      </c>
      <c r="N77" s="56" t="s">
        <v>530</v>
      </c>
      <c r="O77" s="58" t="s">
        <v>531</v>
      </c>
      <c r="P77" s="56" t="s">
        <v>524</v>
      </c>
      <c r="Q77" s="56" t="s">
        <v>525</v>
      </c>
      <c r="R77" s="56" t="s">
        <v>0</v>
      </c>
      <c r="S77" s="59">
        <v>45383</v>
      </c>
      <c r="T77" s="59">
        <v>45473</v>
      </c>
      <c r="U77" s="59" t="s">
        <v>512</v>
      </c>
      <c r="V77" s="40"/>
      <c r="W77" s="56"/>
      <c r="X77" s="60">
        <v>0.5</v>
      </c>
      <c r="Y77" s="56" t="s">
        <v>400</v>
      </c>
      <c r="Z77" s="56" t="s">
        <v>526</v>
      </c>
      <c r="AA77" s="56" t="s">
        <v>199</v>
      </c>
      <c r="AB77" s="56" t="s">
        <v>199</v>
      </c>
      <c r="AC77" s="56" t="s">
        <v>199</v>
      </c>
      <c r="AD77" s="56" t="s">
        <v>364</v>
      </c>
      <c r="AE77" s="56" t="s">
        <v>199</v>
      </c>
      <c r="AF77" s="56" t="s">
        <v>199</v>
      </c>
      <c r="AG77" s="56" t="s">
        <v>199</v>
      </c>
      <c r="AH77" s="56" t="s">
        <v>199</v>
      </c>
      <c r="AI77" s="56" t="s">
        <v>199</v>
      </c>
      <c r="AJ77" s="56" t="s">
        <v>402</v>
      </c>
      <c r="AK77" s="56" t="s">
        <v>527</v>
      </c>
      <c r="AL77" s="56" t="s">
        <v>528</v>
      </c>
    </row>
    <row r="78" spans="2:38" s="226" customFormat="1" ht="199.5" hidden="1">
      <c r="B78" s="56" t="s">
        <v>516</v>
      </c>
      <c r="C78" s="57" t="s">
        <v>517</v>
      </c>
      <c r="D78" s="56" t="s">
        <v>518</v>
      </c>
      <c r="E78" s="56" t="s">
        <v>519</v>
      </c>
      <c r="F78" s="56" t="s">
        <v>520</v>
      </c>
      <c r="G78" s="56"/>
      <c r="H78" s="56" t="s">
        <v>281</v>
      </c>
      <c r="I78" s="56" t="s">
        <v>199</v>
      </c>
      <c r="J78" s="56" t="s">
        <v>199</v>
      </c>
      <c r="K78" s="56" t="s">
        <v>199</v>
      </c>
      <c r="L78" s="56" t="s">
        <v>199</v>
      </c>
      <c r="M78" s="56" t="s">
        <v>532</v>
      </c>
      <c r="N78" s="56" t="s">
        <v>533</v>
      </c>
      <c r="O78" s="58" t="s">
        <v>534</v>
      </c>
      <c r="P78" s="56" t="s">
        <v>535</v>
      </c>
      <c r="Q78" s="56" t="s">
        <v>536</v>
      </c>
      <c r="R78" s="56" t="s">
        <v>537</v>
      </c>
      <c r="S78" s="59">
        <v>45323</v>
      </c>
      <c r="T78" s="59">
        <v>45641</v>
      </c>
      <c r="U78" s="59" t="s">
        <v>512</v>
      </c>
      <c r="V78" s="40"/>
      <c r="W78" s="56"/>
      <c r="X78" s="60">
        <v>1</v>
      </c>
      <c r="Y78" s="56" t="s">
        <v>207</v>
      </c>
      <c r="Z78" s="56" t="s">
        <v>400</v>
      </c>
      <c r="AA78" s="56" t="s">
        <v>199</v>
      </c>
      <c r="AB78" s="56" t="s">
        <v>199</v>
      </c>
      <c r="AC78" s="56" t="s">
        <v>199</v>
      </c>
      <c r="AD78" s="56" t="s">
        <v>364</v>
      </c>
      <c r="AE78" s="56" t="s">
        <v>199</v>
      </c>
      <c r="AF78" s="56" t="s">
        <v>199</v>
      </c>
      <c r="AG78" s="56" t="s">
        <v>199</v>
      </c>
      <c r="AH78" s="56" t="s">
        <v>199</v>
      </c>
      <c r="AI78" s="56" t="s">
        <v>199</v>
      </c>
      <c r="AJ78" s="56" t="s">
        <v>402</v>
      </c>
      <c r="AK78" s="56" t="s">
        <v>403</v>
      </c>
      <c r="AL78" s="56" t="s">
        <v>538</v>
      </c>
    </row>
    <row r="79" spans="2:38" s="226" customFormat="1" ht="199.5" hidden="1">
      <c r="B79" s="56" t="s">
        <v>516</v>
      </c>
      <c r="C79" s="57" t="s">
        <v>517</v>
      </c>
      <c r="D79" s="56" t="s">
        <v>539</v>
      </c>
      <c r="E79" s="56" t="s">
        <v>540</v>
      </c>
      <c r="F79" s="56" t="s">
        <v>541</v>
      </c>
      <c r="G79" s="56" t="s">
        <v>542</v>
      </c>
      <c r="H79" s="56" t="s">
        <v>281</v>
      </c>
      <c r="I79" s="56" t="s">
        <v>199</v>
      </c>
      <c r="J79" s="56" t="s">
        <v>199</v>
      </c>
      <c r="K79" s="56" t="s">
        <v>199</v>
      </c>
      <c r="L79" s="56" t="s">
        <v>199</v>
      </c>
      <c r="M79" s="56" t="s">
        <v>543</v>
      </c>
      <c r="N79" s="56" t="s">
        <v>544</v>
      </c>
      <c r="O79" s="58" t="s">
        <v>545</v>
      </c>
      <c r="P79" s="56" t="s">
        <v>525</v>
      </c>
      <c r="Q79" s="56" t="s">
        <v>524</v>
      </c>
      <c r="R79" s="56" t="s">
        <v>0</v>
      </c>
      <c r="S79" s="59">
        <v>45383</v>
      </c>
      <c r="T79" s="59">
        <v>45397</v>
      </c>
      <c r="U79" s="59" t="s">
        <v>512</v>
      </c>
      <c r="V79" s="40"/>
      <c r="W79" s="56"/>
      <c r="X79" s="60">
        <v>0.15</v>
      </c>
      <c r="Y79" s="56" t="s">
        <v>526</v>
      </c>
      <c r="Z79" s="56" t="s">
        <v>208</v>
      </c>
      <c r="AA79" s="56" t="s">
        <v>199</v>
      </c>
      <c r="AB79" s="56" t="s">
        <v>199</v>
      </c>
      <c r="AC79" s="56" t="s">
        <v>199</v>
      </c>
      <c r="AD79" s="56" t="s">
        <v>364</v>
      </c>
      <c r="AE79" s="56" t="s">
        <v>199</v>
      </c>
      <c r="AF79" s="56"/>
      <c r="AG79" s="56"/>
      <c r="AH79" s="56"/>
      <c r="AI79" s="56" t="s">
        <v>199</v>
      </c>
      <c r="AJ79" s="56" t="s">
        <v>365</v>
      </c>
      <c r="AK79" s="56" t="s">
        <v>366</v>
      </c>
      <c r="AL79" s="56" t="s">
        <v>528</v>
      </c>
    </row>
    <row r="80" spans="2:38" s="226" customFormat="1" ht="199.5" hidden="1">
      <c r="B80" s="56" t="s">
        <v>516</v>
      </c>
      <c r="C80" s="57" t="s">
        <v>517</v>
      </c>
      <c r="D80" s="56" t="s">
        <v>539</v>
      </c>
      <c r="E80" s="56" t="s">
        <v>540</v>
      </c>
      <c r="F80" s="56" t="s">
        <v>541</v>
      </c>
      <c r="G80" s="56" t="s">
        <v>542</v>
      </c>
      <c r="H80" s="56" t="s">
        <v>281</v>
      </c>
      <c r="I80" s="56" t="s">
        <v>199</v>
      </c>
      <c r="J80" s="56" t="s">
        <v>199</v>
      </c>
      <c r="K80" s="56" t="s">
        <v>199</v>
      </c>
      <c r="L80" s="56" t="s">
        <v>199</v>
      </c>
      <c r="M80" s="56" t="s">
        <v>546</v>
      </c>
      <c r="N80" s="56" t="s">
        <v>547</v>
      </c>
      <c r="O80" s="58" t="s">
        <v>548</v>
      </c>
      <c r="P80" s="56" t="s">
        <v>525</v>
      </c>
      <c r="Q80" s="56" t="s">
        <v>524</v>
      </c>
      <c r="R80" s="56" t="s">
        <v>0</v>
      </c>
      <c r="S80" s="59">
        <v>45474</v>
      </c>
      <c r="T80" s="59">
        <v>45488</v>
      </c>
      <c r="U80" s="59" t="s">
        <v>512</v>
      </c>
      <c r="V80" s="40"/>
      <c r="W80" s="56"/>
      <c r="X80" s="60">
        <v>0.15</v>
      </c>
      <c r="Y80" s="56" t="s">
        <v>526</v>
      </c>
      <c r="Z80" s="56" t="s">
        <v>208</v>
      </c>
      <c r="AA80" s="56" t="s">
        <v>199</v>
      </c>
      <c r="AB80" s="56" t="s">
        <v>199</v>
      </c>
      <c r="AC80" s="56" t="s">
        <v>199</v>
      </c>
      <c r="AD80" s="56" t="s">
        <v>364</v>
      </c>
      <c r="AE80" s="56" t="s">
        <v>199</v>
      </c>
      <c r="AF80" s="56" t="s">
        <v>199</v>
      </c>
      <c r="AG80" s="56" t="s">
        <v>199</v>
      </c>
      <c r="AH80" s="56" t="s">
        <v>199</v>
      </c>
      <c r="AI80" s="56" t="s">
        <v>199</v>
      </c>
      <c r="AJ80" s="56" t="s">
        <v>365</v>
      </c>
      <c r="AK80" s="56" t="s">
        <v>366</v>
      </c>
      <c r="AL80" s="56" t="s">
        <v>528</v>
      </c>
    </row>
    <row r="81" spans="2:38" s="226" customFormat="1" ht="199.5" hidden="1">
      <c r="B81" s="56" t="s">
        <v>516</v>
      </c>
      <c r="C81" s="57" t="s">
        <v>517</v>
      </c>
      <c r="D81" s="56" t="s">
        <v>539</v>
      </c>
      <c r="E81" s="56" t="s">
        <v>540</v>
      </c>
      <c r="F81" s="56" t="s">
        <v>541</v>
      </c>
      <c r="G81" s="56" t="s">
        <v>542</v>
      </c>
      <c r="H81" s="56" t="s">
        <v>281</v>
      </c>
      <c r="I81" s="56" t="s">
        <v>199</v>
      </c>
      <c r="J81" s="56" t="s">
        <v>199</v>
      </c>
      <c r="K81" s="56" t="s">
        <v>199</v>
      </c>
      <c r="L81" s="56" t="s">
        <v>199</v>
      </c>
      <c r="M81" s="56" t="s">
        <v>549</v>
      </c>
      <c r="N81" s="56" t="s">
        <v>550</v>
      </c>
      <c r="O81" s="58" t="s">
        <v>551</v>
      </c>
      <c r="P81" s="56" t="s">
        <v>525</v>
      </c>
      <c r="Q81" s="56" t="s">
        <v>524</v>
      </c>
      <c r="R81" s="56" t="s">
        <v>0</v>
      </c>
      <c r="S81" s="59">
        <v>45566</v>
      </c>
      <c r="T81" s="59">
        <v>45580</v>
      </c>
      <c r="U81" s="59" t="s">
        <v>512</v>
      </c>
      <c r="V81" s="40"/>
      <c r="W81" s="56"/>
      <c r="X81" s="60">
        <v>0.2</v>
      </c>
      <c r="Y81" s="56" t="s">
        <v>526</v>
      </c>
      <c r="Z81" s="56" t="s">
        <v>208</v>
      </c>
      <c r="AA81" s="56" t="s">
        <v>199</v>
      </c>
      <c r="AB81" s="56" t="s">
        <v>199</v>
      </c>
      <c r="AC81" s="56" t="s">
        <v>199</v>
      </c>
      <c r="AD81" s="56" t="s">
        <v>364</v>
      </c>
      <c r="AE81" s="56" t="s">
        <v>199</v>
      </c>
      <c r="AF81" s="56" t="s">
        <v>199</v>
      </c>
      <c r="AG81" s="56" t="s">
        <v>199</v>
      </c>
      <c r="AH81" s="56" t="s">
        <v>199</v>
      </c>
      <c r="AI81" s="56" t="s">
        <v>199</v>
      </c>
      <c r="AJ81" s="56" t="s">
        <v>365</v>
      </c>
      <c r="AK81" s="56" t="s">
        <v>366</v>
      </c>
      <c r="AL81" s="56" t="s">
        <v>528</v>
      </c>
    </row>
    <row r="82" spans="2:38" s="226" customFormat="1" ht="199.5" hidden="1">
      <c r="B82" s="56" t="s">
        <v>516</v>
      </c>
      <c r="C82" s="57" t="s">
        <v>517</v>
      </c>
      <c r="D82" s="56" t="s">
        <v>539</v>
      </c>
      <c r="E82" s="56" t="s">
        <v>540</v>
      </c>
      <c r="F82" s="56"/>
      <c r="G82" s="56"/>
      <c r="H82" s="56" t="s">
        <v>552</v>
      </c>
      <c r="I82" s="56" t="s">
        <v>199</v>
      </c>
      <c r="J82" s="56" t="s">
        <v>199</v>
      </c>
      <c r="K82" s="56" t="s">
        <v>199</v>
      </c>
      <c r="L82" s="56" t="s">
        <v>199</v>
      </c>
      <c r="M82" s="56" t="s">
        <v>553</v>
      </c>
      <c r="N82" s="56" t="s">
        <v>554</v>
      </c>
      <c r="O82" s="58" t="s">
        <v>555</v>
      </c>
      <c r="P82" s="56" t="s">
        <v>525</v>
      </c>
      <c r="Q82" s="56" t="s">
        <v>524</v>
      </c>
      <c r="R82" s="56" t="s">
        <v>0</v>
      </c>
      <c r="S82" s="59">
        <v>45383</v>
      </c>
      <c r="T82" s="59">
        <v>45397</v>
      </c>
      <c r="U82" s="59" t="s">
        <v>512</v>
      </c>
      <c r="V82" s="40"/>
      <c r="W82" s="56"/>
      <c r="X82" s="60">
        <v>0.15</v>
      </c>
      <c r="Y82" s="56" t="s">
        <v>526</v>
      </c>
      <c r="Z82" s="56" t="s">
        <v>208</v>
      </c>
      <c r="AA82" s="56" t="s">
        <v>199</v>
      </c>
      <c r="AB82" s="56" t="s">
        <v>199</v>
      </c>
      <c r="AC82" s="56" t="s">
        <v>199</v>
      </c>
      <c r="AD82" s="56" t="s">
        <v>364</v>
      </c>
      <c r="AE82" s="56" t="s">
        <v>199</v>
      </c>
      <c r="AF82" s="56" t="s">
        <v>199</v>
      </c>
      <c r="AG82" s="56" t="s">
        <v>199</v>
      </c>
      <c r="AH82" s="56" t="s">
        <v>199</v>
      </c>
      <c r="AI82" s="56" t="s">
        <v>199</v>
      </c>
      <c r="AJ82" s="56" t="s">
        <v>402</v>
      </c>
      <c r="AK82" s="56" t="s">
        <v>556</v>
      </c>
      <c r="AL82" s="56" t="s">
        <v>528</v>
      </c>
    </row>
    <row r="83" spans="2:38" s="226" customFormat="1" ht="199.5" hidden="1">
      <c r="B83" s="56" t="s">
        <v>516</v>
      </c>
      <c r="C83" s="57" t="s">
        <v>517</v>
      </c>
      <c r="D83" s="56" t="s">
        <v>539</v>
      </c>
      <c r="E83" s="56" t="s">
        <v>540</v>
      </c>
      <c r="F83" s="56"/>
      <c r="G83" s="56"/>
      <c r="H83" s="56" t="s">
        <v>281</v>
      </c>
      <c r="I83" s="56" t="s">
        <v>199</v>
      </c>
      <c r="J83" s="56" t="s">
        <v>199</v>
      </c>
      <c r="K83" s="56" t="s">
        <v>199</v>
      </c>
      <c r="L83" s="56" t="s">
        <v>199</v>
      </c>
      <c r="M83" s="56" t="s">
        <v>557</v>
      </c>
      <c r="N83" s="56" t="s">
        <v>554</v>
      </c>
      <c r="O83" s="58" t="s">
        <v>558</v>
      </c>
      <c r="P83" s="56" t="s">
        <v>525</v>
      </c>
      <c r="Q83" s="56" t="s">
        <v>524</v>
      </c>
      <c r="R83" s="56" t="s">
        <v>0</v>
      </c>
      <c r="S83" s="59">
        <v>45474</v>
      </c>
      <c r="T83" s="59">
        <v>45488</v>
      </c>
      <c r="U83" s="59" t="s">
        <v>512</v>
      </c>
      <c r="V83" s="40"/>
      <c r="W83" s="56"/>
      <c r="X83" s="60">
        <v>0.15</v>
      </c>
      <c r="Y83" s="56" t="s">
        <v>526</v>
      </c>
      <c r="Z83" s="56" t="s">
        <v>208</v>
      </c>
      <c r="AA83" s="56" t="s">
        <v>199</v>
      </c>
      <c r="AB83" s="56" t="s">
        <v>199</v>
      </c>
      <c r="AC83" s="56" t="s">
        <v>199</v>
      </c>
      <c r="AD83" s="56" t="s">
        <v>364</v>
      </c>
      <c r="AE83" s="56" t="s">
        <v>199</v>
      </c>
      <c r="AF83" s="56" t="s">
        <v>199</v>
      </c>
      <c r="AG83" s="56" t="s">
        <v>199</v>
      </c>
      <c r="AH83" s="56" t="s">
        <v>199</v>
      </c>
      <c r="AI83" s="56" t="s">
        <v>199</v>
      </c>
      <c r="AJ83" s="56" t="s">
        <v>365</v>
      </c>
      <c r="AK83" s="56" t="s">
        <v>366</v>
      </c>
      <c r="AL83" s="56" t="s">
        <v>528</v>
      </c>
    </row>
    <row r="84" spans="2:38" s="226" customFormat="1" ht="199.5" hidden="1">
      <c r="B84" s="56" t="s">
        <v>516</v>
      </c>
      <c r="C84" s="57" t="s">
        <v>517</v>
      </c>
      <c r="D84" s="56" t="s">
        <v>539</v>
      </c>
      <c r="E84" s="56" t="s">
        <v>540</v>
      </c>
      <c r="F84" s="56"/>
      <c r="G84" s="56"/>
      <c r="H84" s="56" t="s">
        <v>281</v>
      </c>
      <c r="I84" s="56" t="s">
        <v>199</v>
      </c>
      <c r="J84" s="56" t="s">
        <v>199</v>
      </c>
      <c r="K84" s="56" t="s">
        <v>199</v>
      </c>
      <c r="L84" s="56" t="s">
        <v>199</v>
      </c>
      <c r="M84" s="56" t="s">
        <v>559</v>
      </c>
      <c r="N84" s="56" t="s">
        <v>554</v>
      </c>
      <c r="O84" s="58" t="s">
        <v>558</v>
      </c>
      <c r="P84" s="56" t="s">
        <v>525</v>
      </c>
      <c r="Q84" s="56" t="s">
        <v>524</v>
      </c>
      <c r="R84" s="56" t="s">
        <v>0</v>
      </c>
      <c r="S84" s="59">
        <v>45566</v>
      </c>
      <c r="T84" s="59">
        <v>45580</v>
      </c>
      <c r="U84" s="59" t="s">
        <v>512</v>
      </c>
      <c r="V84" s="40"/>
      <c r="W84" s="56"/>
      <c r="X84" s="60">
        <v>0.2</v>
      </c>
      <c r="Y84" s="56" t="s">
        <v>526</v>
      </c>
      <c r="Z84" s="56" t="s">
        <v>208</v>
      </c>
      <c r="AA84" s="56" t="s">
        <v>199</v>
      </c>
      <c r="AB84" s="56" t="s">
        <v>199</v>
      </c>
      <c r="AC84" s="56" t="s">
        <v>199</v>
      </c>
      <c r="AD84" s="56" t="s">
        <v>364</v>
      </c>
      <c r="AE84" s="56" t="s">
        <v>199</v>
      </c>
      <c r="AF84" s="56" t="s">
        <v>199</v>
      </c>
      <c r="AG84" s="56" t="s">
        <v>199</v>
      </c>
      <c r="AH84" s="56" t="s">
        <v>199</v>
      </c>
      <c r="AI84" s="56" t="s">
        <v>199</v>
      </c>
      <c r="AJ84" s="56" t="s">
        <v>402</v>
      </c>
      <c r="AK84" s="56" t="s">
        <v>556</v>
      </c>
      <c r="AL84" s="56" t="s">
        <v>528</v>
      </c>
    </row>
    <row r="85" spans="2:38" s="226" customFormat="1" ht="199.5" hidden="1">
      <c r="B85" s="56" t="s">
        <v>516</v>
      </c>
      <c r="C85" s="57" t="s">
        <v>517</v>
      </c>
      <c r="D85" s="56" t="s">
        <v>539</v>
      </c>
      <c r="E85" s="56" t="s">
        <v>540</v>
      </c>
      <c r="F85" s="56" t="s">
        <v>541</v>
      </c>
      <c r="G85" s="56"/>
      <c r="H85" s="56" t="s">
        <v>281</v>
      </c>
      <c r="I85" s="56" t="s">
        <v>199</v>
      </c>
      <c r="J85" s="56" t="s">
        <v>199</v>
      </c>
      <c r="K85" s="56" t="s">
        <v>199</v>
      </c>
      <c r="L85" s="56" t="s">
        <v>199</v>
      </c>
      <c r="M85" s="56" t="s">
        <v>592</v>
      </c>
      <c r="N85" s="56" t="s">
        <v>593</v>
      </c>
      <c r="O85" s="56" t="s">
        <v>594</v>
      </c>
      <c r="P85" s="56" t="s">
        <v>501</v>
      </c>
      <c r="Q85" s="56" t="s">
        <v>575</v>
      </c>
      <c r="R85" s="56" t="s">
        <v>99</v>
      </c>
      <c r="S85" s="66">
        <v>45352</v>
      </c>
      <c r="T85" s="66">
        <v>45275</v>
      </c>
      <c r="U85" s="59" t="s">
        <v>281</v>
      </c>
      <c r="V85" s="40"/>
      <c r="W85" s="56"/>
      <c r="X85" s="56"/>
      <c r="Y85" s="56" t="s">
        <v>400</v>
      </c>
      <c r="Z85" s="56" t="s">
        <v>199</v>
      </c>
      <c r="AA85" s="56" t="s">
        <v>199</v>
      </c>
      <c r="AB85" s="56" t="s">
        <v>199</v>
      </c>
      <c r="AC85" s="56" t="s">
        <v>199</v>
      </c>
      <c r="AD85" s="56" t="s">
        <v>364</v>
      </c>
      <c r="AE85" s="56" t="s">
        <v>248</v>
      </c>
      <c r="AF85" s="56" t="s">
        <v>199</v>
      </c>
      <c r="AG85" s="56" t="s">
        <v>199</v>
      </c>
      <c r="AH85" s="56" t="s">
        <v>199</v>
      </c>
      <c r="AI85" s="56" t="s">
        <v>199</v>
      </c>
      <c r="AJ85" s="56" t="s">
        <v>402</v>
      </c>
      <c r="AK85" s="56" t="s">
        <v>403</v>
      </c>
      <c r="AL85" s="56" t="s">
        <v>199</v>
      </c>
    </row>
    <row r="86" spans="2:38" s="226" customFormat="1" ht="199.5" hidden="1">
      <c r="B86" s="56" t="s">
        <v>516</v>
      </c>
      <c r="C86" s="57" t="s">
        <v>517</v>
      </c>
      <c r="D86" s="56" t="s">
        <v>539</v>
      </c>
      <c r="E86" s="56" t="s">
        <v>540</v>
      </c>
      <c r="F86" s="56" t="s">
        <v>541</v>
      </c>
      <c r="G86" s="56"/>
      <c r="H86" s="56" t="s">
        <v>281</v>
      </c>
      <c r="I86" s="56" t="s">
        <v>199</v>
      </c>
      <c r="J86" s="56" t="s">
        <v>199</v>
      </c>
      <c r="K86" s="56" t="s">
        <v>199</v>
      </c>
      <c r="L86" s="56" t="s">
        <v>199</v>
      </c>
      <c r="M86" s="56" t="s">
        <v>560</v>
      </c>
      <c r="N86" s="56" t="s">
        <v>561</v>
      </c>
      <c r="O86" s="58" t="s">
        <v>562</v>
      </c>
      <c r="P86" s="56" t="s">
        <v>535</v>
      </c>
      <c r="Q86" s="56" t="s">
        <v>563</v>
      </c>
      <c r="R86" s="56" t="s">
        <v>537</v>
      </c>
      <c r="S86" s="64">
        <v>45323</v>
      </c>
      <c r="T86" s="59">
        <v>45381</v>
      </c>
      <c r="U86" s="59" t="s">
        <v>281</v>
      </c>
      <c r="V86" s="40"/>
      <c r="W86" s="56"/>
      <c r="X86" s="60">
        <v>0.25</v>
      </c>
      <c r="Y86" s="56" t="s">
        <v>207</v>
      </c>
      <c r="Z86" s="56" t="s">
        <v>199</v>
      </c>
      <c r="AA86" s="56" t="s">
        <v>199</v>
      </c>
      <c r="AB86" s="56" t="s">
        <v>199</v>
      </c>
      <c r="AC86" s="56" t="s">
        <v>199</v>
      </c>
      <c r="AD86" s="56" t="s">
        <v>364</v>
      </c>
      <c r="AE86" s="56" t="s">
        <v>199</v>
      </c>
      <c r="AF86" s="56" t="s">
        <v>199</v>
      </c>
      <c r="AG86" s="56" t="s">
        <v>199</v>
      </c>
      <c r="AH86" s="56" t="s">
        <v>199</v>
      </c>
      <c r="AI86" s="56" t="s">
        <v>199</v>
      </c>
      <c r="AJ86" s="56" t="s">
        <v>365</v>
      </c>
      <c r="AK86" s="56" t="s">
        <v>366</v>
      </c>
      <c r="AL86" s="56" t="s">
        <v>538</v>
      </c>
    </row>
    <row r="87" spans="2:38" s="226" customFormat="1" ht="199.5" hidden="1">
      <c r="B87" s="56" t="s">
        <v>516</v>
      </c>
      <c r="C87" s="57" t="s">
        <v>517</v>
      </c>
      <c r="D87" s="56" t="s">
        <v>539</v>
      </c>
      <c r="E87" s="56" t="s">
        <v>540</v>
      </c>
      <c r="F87" s="56" t="s">
        <v>541</v>
      </c>
      <c r="G87" s="56"/>
      <c r="H87" s="56" t="s">
        <v>281</v>
      </c>
      <c r="I87" s="56" t="s">
        <v>199</v>
      </c>
      <c r="J87" s="56" t="s">
        <v>199</v>
      </c>
      <c r="K87" s="56" t="s">
        <v>199</v>
      </c>
      <c r="L87" s="56" t="s">
        <v>199</v>
      </c>
      <c r="M87" s="56" t="s">
        <v>564</v>
      </c>
      <c r="N87" s="56" t="s">
        <v>565</v>
      </c>
      <c r="O87" s="58" t="s">
        <v>566</v>
      </c>
      <c r="P87" s="56" t="s">
        <v>535</v>
      </c>
      <c r="Q87" s="56" t="s">
        <v>536</v>
      </c>
      <c r="R87" s="56" t="s">
        <v>537</v>
      </c>
      <c r="S87" s="59">
        <v>45383</v>
      </c>
      <c r="T87" s="59">
        <v>45641</v>
      </c>
      <c r="U87" s="59" t="s">
        <v>281</v>
      </c>
      <c r="V87" s="40"/>
      <c r="W87" s="56"/>
      <c r="X87" s="60">
        <v>0.25</v>
      </c>
      <c r="Y87" s="56" t="s">
        <v>401</v>
      </c>
      <c r="Z87" s="56" t="s">
        <v>199</v>
      </c>
      <c r="AA87" s="56" t="s">
        <v>199</v>
      </c>
      <c r="AB87" s="56" t="s">
        <v>199</v>
      </c>
      <c r="AC87" s="56" t="s">
        <v>199</v>
      </c>
      <c r="AD87" s="56" t="s">
        <v>364</v>
      </c>
      <c r="AE87" s="56" t="s">
        <v>199</v>
      </c>
      <c r="AF87" s="56" t="s">
        <v>199</v>
      </c>
      <c r="AG87" s="56" t="s">
        <v>199</v>
      </c>
      <c r="AH87" s="56" t="s">
        <v>199</v>
      </c>
      <c r="AI87" s="56" t="s">
        <v>199</v>
      </c>
      <c r="AJ87" s="56" t="s">
        <v>365</v>
      </c>
      <c r="AK87" s="56" t="s">
        <v>366</v>
      </c>
      <c r="AL87" s="56" t="s">
        <v>538</v>
      </c>
    </row>
    <row r="88" spans="2:38" s="226" customFormat="1" ht="199.5" hidden="1">
      <c r="B88" s="56" t="s">
        <v>516</v>
      </c>
      <c r="C88" s="57" t="s">
        <v>517</v>
      </c>
      <c r="D88" s="56" t="s">
        <v>539</v>
      </c>
      <c r="E88" s="56" t="s">
        <v>540</v>
      </c>
      <c r="F88" s="56" t="s">
        <v>541</v>
      </c>
      <c r="G88" s="56"/>
      <c r="H88" s="56" t="s">
        <v>281</v>
      </c>
      <c r="I88" s="56" t="s">
        <v>199</v>
      </c>
      <c r="J88" s="56" t="s">
        <v>199</v>
      </c>
      <c r="K88" s="56" t="s">
        <v>199</v>
      </c>
      <c r="L88" s="56" t="s">
        <v>199</v>
      </c>
      <c r="M88" s="56" t="s">
        <v>567</v>
      </c>
      <c r="N88" s="56" t="s">
        <v>568</v>
      </c>
      <c r="O88" s="58" t="s">
        <v>569</v>
      </c>
      <c r="P88" s="56" t="s">
        <v>535</v>
      </c>
      <c r="Q88" s="56" t="s">
        <v>536</v>
      </c>
      <c r="R88" s="56" t="s">
        <v>537</v>
      </c>
      <c r="S88" s="59">
        <v>45383</v>
      </c>
      <c r="T88" s="59">
        <v>45641</v>
      </c>
      <c r="U88" s="59" t="s">
        <v>281</v>
      </c>
      <c r="V88" s="40"/>
      <c r="W88" s="56"/>
      <c r="X88" s="60">
        <v>0.5</v>
      </c>
      <c r="Y88" s="56" t="s">
        <v>401</v>
      </c>
      <c r="Z88" s="56" t="s">
        <v>199</v>
      </c>
      <c r="AA88" s="56" t="s">
        <v>199</v>
      </c>
      <c r="AB88" s="56" t="s">
        <v>199</v>
      </c>
      <c r="AC88" s="56" t="s">
        <v>199</v>
      </c>
      <c r="AD88" s="56" t="s">
        <v>364</v>
      </c>
      <c r="AE88" s="56" t="s">
        <v>199</v>
      </c>
      <c r="AF88" s="56" t="s">
        <v>199</v>
      </c>
      <c r="AG88" s="56" t="s">
        <v>199</v>
      </c>
      <c r="AH88" s="56" t="s">
        <v>199</v>
      </c>
      <c r="AI88" s="56" t="s">
        <v>199</v>
      </c>
      <c r="AJ88" s="56" t="s">
        <v>365</v>
      </c>
      <c r="AK88" s="56" t="s">
        <v>366</v>
      </c>
      <c r="AL88" s="56" t="s">
        <v>570</v>
      </c>
    </row>
    <row r="89" spans="2:38" s="226" customFormat="1" ht="199.5" hidden="1">
      <c r="B89" s="56" t="s">
        <v>516</v>
      </c>
      <c r="C89" s="57" t="s">
        <v>517</v>
      </c>
      <c r="D89" s="56" t="s">
        <v>539</v>
      </c>
      <c r="E89" s="56" t="s">
        <v>540</v>
      </c>
      <c r="F89" s="56" t="s">
        <v>571</v>
      </c>
      <c r="G89" s="56"/>
      <c r="H89" s="56" t="s">
        <v>281</v>
      </c>
      <c r="I89" s="56" t="s">
        <v>199</v>
      </c>
      <c r="J89" s="56" t="s">
        <v>199</v>
      </c>
      <c r="K89" s="56" t="s">
        <v>199</v>
      </c>
      <c r="L89" s="56" t="s">
        <v>199</v>
      </c>
      <c r="M89" s="56" t="s">
        <v>572</v>
      </c>
      <c r="N89" s="56" t="s">
        <v>573</v>
      </c>
      <c r="O89" s="56" t="s">
        <v>574</v>
      </c>
      <c r="P89" s="56" t="s">
        <v>501</v>
      </c>
      <c r="Q89" s="56" t="s">
        <v>575</v>
      </c>
      <c r="R89" s="56" t="s">
        <v>99</v>
      </c>
      <c r="S89" s="64">
        <v>45323</v>
      </c>
      <c r="T89" s="64" t="s">
        <v>576</v>
      </c>
      <c r="U89" s="59" t="s">
        <v>281</v>
      </c>
      <c r="V89" s="40"/>
      <c r="W89" s="56"/>
      <c r="X89" s="71">
        <v>0.3</v>
      </c>
      <c r="Y89" s="56" t="s">
        <v>401</v>
      </c>
      <c r="Z89" s="56" t="s">
        <v>199</v>
      </c>
      <c r="AA89" s="56" t="s">
        <v>199</v>
      </c>
      <c r="AB89" s="56" t="s">
        <v>199</v>
      </c>
      <c r="AC89" s="56" t="s">
        <v>199</v>
      </c>
      <c r="AD89" s="56" t="s">
        <v>364</v>
      </c>
      <c r="AE89" s="56" t="s">
        <v>248</v>
      </c>
      <c r="AF89" s="56" t="s">
        <v>199</v>
      </c>
      <c r="AG89" s="56" t="s">
        <v>199</v>
      </c>
      <c r="AH89" s="56" t="s">
        <v>199</v>
      </c>
      <c r="AI89" s="56" t="s">
        <v>199</v>
      </c>
      <c r="AJ89" s="56" t="s">
        <v>577</v>
      </c>
      <c r="AK89" s="56" t="s">
        <v>578</v>
      </c>
      <c r="AL89" s="56" t="s">
        <v>497</v>
      </c>
    </row>
    <row r="90" spans="2:38" s="226" customFormat="1" ht="199.5" hidden="1">
      <c r="B90" s="56" t="s">
        <v>516</v>
      </c>
      <c r="C90" s="57" t="s">
        <v>517</v>
      </c>
      <c r="D90" s="56" t="s">
        <v>539</v>
      </c>
      <c r="E90" s="56" t="s">
        <v>540</v>
      </c>
      <c r="F90" s="56" t="s">
        <v>571</v>
      </c>
      <c r="G90" s="56"/>
      <c r="H90" s="56" t="s">
        <v>281</v>
      </c>
      <c r="I90" s="56" t="s">
        <v>199</v>
      </c>
      <c r="J90" s="56" t="s">
        <v>199</v>
      </c>
      <c r="K90" s="56" t="s">
        <v>199</v>
      </c>
      <c r="L90" s="56" t="s">
        <v>199</v>
      </c>
      <c r="M90" s="56" t="s">
        <v>579</v>
      </c>
      <c r="N90" s="56" t="s">
        <v>580</v>
      </c>
      <c r="O90" s="56" t="s">
        <v>581</v>
      </c>
      <c r="P90" s="56" t="s">
        <v>501</v>
      </c>
      <c r="Q90" s="56" t="s">
        <v>575</v>
      </c>
      <c r="R90" s="56" t="s">
        <v>99</v>
      </c>
      <c r="S90" s="64">
        <v>45383</v>
      </c>
      <c r="T90" s="64">
        <v>45412</v>
      </c>
      <c r="U90" s="59" t="s">
        <v>281</v>
      </c>
      <c r="V90" s="40"/>
      <c r="W90" s="56"/>
      <c r="X90" s="71">
        <v>0.3</v>
      </c>
      <c r="Y90" s="56" t="s">
        <v>401</v>
      </c>
      <c r="Z90" s="56" t="s">
        <v>199</v>
      </c>
      <c r="AA90" s="56" t="s">
        <v>199</v>
      </c>
      <c r="AB90" s="56" t="s">
        <v>199</v>
      </c>
      <c r="AC90" s="56" t="s">
        <v>199</v>
      </c>
      <c r="AD90" s="56" t="s">
        <v>364</v>
      </c>
      <c r="AE90" s="56" t="s">
        <v>248</v>
      </c>
      <c r="AF90" s="56" t="s">
        <v>199</v>
      </c>
      <c r="AG90" s="56" t="s">
        <v>199</v>
      </c>
      <c r="AH90" s="56" t="s">
        <v>199</v>
      </c>
      <c r="AI90" s="56" t="s">
        <v>199</v>
      </c>
      <c r="AJ90" s="56" t="s">
        <v>577</v>
      </c>
      <c r="AK90" s="56" t="s">
        <v>578</v>
      </c>
      <c r="AL90" s="56" t="s">
        <v>497</v>
      </c>
    </row>
    <row r="91" spans="2:38" s="226" customFormat="1" ht="199.5" hidden="1">
      <c r="B91" s="56" t="s">
        <v>516</v>
      </c>
      <c r="C91" s="57" t="s">
        <v>517</v>
      </c>
      <c r="D91" s="56" t="s">
        <v>539</v>
      </c>
      <c r="E91" s="56" t="s">
        <v>540</v>
      </c>
      <c r="F91" s="56" t="s">
        <v>571</v>
      </c>
      <c r="G91" s="56"/>
      <c r="H91" s="56" t="s">
        <v>281</v>
      </c>
      <c r="I91" s="56" t="s">
        <v>199</v>
      </c>
      <c r="J91" s="56" t="s">
        <v>199</v>
      </c>
      <c r="K91" s="56" t="s">
        <v>199</v>
      </c>
      <c r="L91" s="56" t="s">
        <v>199</v>
      </c>
      <c r="M91" s="56" t="s">
        <v>582</v>
      </c>
      <c r="N91" s="56" t="s">
        <v>583</v>
      </c>
      <c r="O91" s="56" t="s">
        <v>584</v>
      </c>
      <c r="P91" s="56" t="s">
        <v>501</v>
      </c>
      <c r="Q91" s="56" t="s">
        <v>575</v>
      </c>
      <c r="R91" s="56" t="s">
        <v>99</v>
      </c>
      <c r="S91" s="64">
        <v>45536</v>
      </c>
      <c r="T91" s="64">
        <v>45596</v>
      </c>
      <c r="U91" s="59" t="s">
        <v>281</v>
      </c>
      <c r="V91" s="40"/>
      <c r="W91" s="56"/>
      <c r="X91" s="71">
        <v>0.4</v>
      </c>
      <c r="Y91" s="56" t="s">
        <v>401</v>
      </c>
      <c r="Z91" s="56" t="s">
        <v>199</v>
      </c>
      <c r="AA91" s="56" t="s">
        <v>199</v>
      </c>
      <c r="AB91" s="56" t="s">
        <v>199</v>
      </c>
      <c r="AC91" s="56" t="s">
        <v>199</v>
      </c>
      <c r="AD91" s="56" t="s">
        <v>364</v>
      </c>
      <c r="AE91" s="56" t="s">
        <v>248</v>
      </c>
      <c r="AF91" s="56" t="s">
        <v>199</v>
      </c>
      <c r="AG91" s="56" t="s">
        <v>199</v>
      </c>
      <c r="AH91" s="56" t="s">
        <v>199</v>
      </c>
      <c r="AI91" s="56" t="s">
        <v>199</v>
      </c>
      <c r="AJ91" s="56" t="s">
        <v>577</v>
      </c>
      <c r="AK91" s="56" t="s">
        <v>578</v>
      </c>
      <c r="AL91" s="56" t="s">
        <v>497</v>
      </c>
    </row>
    <row r="92" spans="2:38" s="226" customFormat="1" ht="199.5" hidden="1">
      <c r="B92" s="56" t="s">
        <v>516</v>
      </c>
      <c r="C92" s="57" t="s">
        <v>517</v>
      </c>
      <c r="D92" s="56" t="s">
        <v>539</v>
      </c>
      <c r="E92" s="56" t="s">
        <v>540</v>
      </c>
      <c r="F92" s="56" t="s">
        <v>571</v>
      </c>
      <c r="G92" s="56"/>
      <c r="H92" s="56" t="s">
        <v>281</v>
      </c>
      <c r="I92" s="56" t="s">
        <v>199</v>
      </c>
      <c r="J92" s="56" t="s">
        <v>199</v>
      </c>
      <c r="K92" s="56" t="s">
        <v>199</v>
      </c>
      <c r="L92" s="56" t="s">
        <v>199</v>
      </c>
      <c r="M92" s="56" t="s">
        <v>585</v>
      </c>
      <c r="N92" s="56" t="s">
        <v>586</v>
      </c>
      <c r="O92" s="58" t="s">
        <v>587</v>
      </c>
      <c r="P92" s="56" t="s">
        <v>535</v>
      </c>
      <c r="Q92" s="56" t="s">
        <v>536</v>
      </c>
      <c r="R92" s="56" t="s">
        <v>537</v>
      </c>
      <c r="S92" s="59">
        <v>45323</v>
      </c>
      <c r="T92" s="59">
        <v>45473</v>
      </c>
      <c r="U92" s="59" t="s">
        <v>281</v>
      </c>
      <c r="V92" s="40"/>
      <c r="W92" s="56"/>
      <c r="X92" s="60">
        <v>0.3</v>
      </c>
      <c r="Y92" s="56" t="s">
        <v>400</v>
      </c>
      <c r="Z92" s="56" t="s">
        <v>207</v>
      </c>
      <c r="AA92" s="56" t="s">
        <v>199</v>
      </c>
      <c r="AB92" s="56" t="s">
        <v>199</v>
      </c>
      <c r="AC92" s="56" t="s">
        <v>199</v>
      </c>
      <c r="AD92" s="56" t="s">
        <v>364</v>
      </c>
      <c r="AE92" s="56" t="s">
        <v>199</v>
      </c>
      <c r="AF92" s="56" t="s">
        <v>199</v>
      </c>
      <c r="AG92" s="56" t="s">
        <v>199</v>
      </c>
      <c r="AH92" s="56" t="s">
        <v>199</v>
      </c>
      <c r="AI92" s="56" t="s">
        <v>199</v>
      </c>
      <c r="AJ92" s="56" t="s">
        <v>402</v>
      </c>
      <c r="AK92" s="56" t="s">
        <v>403</v>
      </c>
      <c r="AL92" s="56" t="s">
        <v>570</v>
      </c>
    </row>
    <row r="93" spans="2:38" s="226" customFormat="1" ht="199.5" hidden="1">
      <c r="B93" s="56" t="s">
        <v>516</v>
      </c>
      <c r="C93" s="57" t="s">
        <v>517</v>
      </c>
      <c r="D93" s="56" t="s">
        <v>539</v>
      </c>
      <c r="E93" s="56" t="s">
        <v>540</v>
      </c>
      <c r="F93" s="56" t="s">
        <v>571</v>
      </c>
      <c r="G93" s="56"/>
      <c r="H93" s="56" t="s">
        <v>281</v>
      </c>
      <c r="I93" s="56" t="s">
        <v>199</v>
      </c>
      <c r="J93" s="56" t="s">
        <v>199</v>
      </c>
      <c r="K93" s="56" t="s">
        <v>199</v>
      </c>
      <c r="L93" s="56" t="s">
        <v>199</v>
      </c>
      <c r="M93" s="56" t="s">
        <v>588</v>
      </c>
      <c r="N93" s="56" t="s">
        <v>589</v>
      </c>
      <c r="O93" s="58" t="s">
        <v>590</v>
      </c>
      <c r="P93" s="56" t="s">
        <v>535</v>
      </c>
      <c r="Q93" s="56" t="s">
        <v>536</v>
      </c>
      <c r="R93" s="56" t="s">
        <v>537</v>
      </c>
      <c r="S93" s="59">
        <v>45383</v>
      </c>
      <c r="T93" s="59">
        <v>45641</v>
      </c>
      <c r="U93" s="59" t="s">
        <v>512</v>
      </c>
      <c r="V93" s="40"/>
      <c r="W93" s="56"/>
      <c r="X93" s="60">
        <v>0.7</v>
      </c>
      <c r="Y93" s="56" t="s">
        <v>400</v>
      </c>
      <c r="Z93" s="56" t="s">
        <v>199</v>
      </c>
      <c r="AA93" s="56" t="s">
        <v>199</v>
      </c>
      <c r="AB93" s="56" t="s">
        <v>199</v>
      </c>
      <c r="AC93" s="56" t="s">
        <v>199</v>
      </c>
      <c r="AD93" s="56" t="s">
        <v>364</v>
      </c>
      <c r="AE93" s="56" t="s">
        <v>199</v>
      </c>
      <c r="AF93" s="56" t="s">
        <v>199</v>
      </c>
      <c r="AG93" s="56" t="s">
        <v>199</v>
      </c>
      <c r="AH93" s="56" t="s">
        <v>199</v>
      </c>
      <c r="AI93" s="56" t="s">
        <v>199</v>
      </c>
      <c r="AJ93" s="56" t="s">
        <v>402</v>
      </c>
      <c r="AK93" s="56" t="s">
        <v>403</v>
      </c>
      <c r="AL93" s="56" t="s">
        <v>538</v>
      </c>
    </row>
    <row r="94" spans="2:38" s="226" customFormat="1" ht="128.25" hidden="1">
      <c r="B94" s="56" t="s">
        <v>453</v>
      </c>
      <c r="C94" s="57" t="s">
        <v>454</v>
      </c>
      <c r="D94" s="56" t="s">
        <v>595</v>
      </c>
      <c r="E94" s="56" t="s">
        <v>596</v>
      </c>
      <c r="F94" s="56" t="s">
        <v>597</v>
      </c>
      <c r="G94" s="56"/>
      <c r="H94" s="56" t="s">
        <v>552</v>
      </c>
      <c r="I94" s="56" t="s">
        <v>199</v>
      </c>
      <c r="J94" s="56" t="s">
        <v>199</v>
      </c>
      <c r="K94" s="56" t="s">
        <v>199</v>
      </c>
      <c r="L94" s="56" t="s">
        <v>199</v>
      </c>
      <c r="M94" s="56" t="s">
        <v>598</v>
      </c>
      <c r="N94" s="56" t="s">
        <v>599</v>
      </c>
      <c r="O94" s="58" t="s">
        <v>600</v>
      </c>
      <c r="P94" s="56" t="s">
        <v>525</v>
      </c>
      <c r="Q94" s="56" t="s">
        <v>524</v>
      </c>
      <c r="R94" s="56" t="s">
        <v>0</v>
      </c>
      <c r="S94" s="59">
        <v>45292</v>
      </c>
      <c r="T94" s="59">
        <v>45473</v>
      </c>
      <c r="U94" s="59" t="s">
        <v>512</v>
      </c>
      <c r="V94" s="40"/>
      <c r="W94" s="56"/>
      <c r="X94" s="60">
        <v>0.5</v>
      </c>
      <c r="Y94" s="56" t="s">
        <v>526</v>
      </c>
      <c r="Z94" s="56" t="s">
        <v>208</v>
      </c>
      <c r="AA94" s="56" t="s">
        <v>199</v>
      </c>
      <c r="AB94" s="56" t="s">
        <v>199</v>
      </c>
      <c r="AC94" s="56" t="s">
        <v>199</v>
      </c>
      <c r="AD94" s="56" t="s">
        <v>364</v>
      </c>
      <c r="AE94" s="56" t="s">
        <v>199</v>
      </c>
      <c r="AF94" s="56" t="s">
        <v>199</v>
      </c>
      <c r="AG94" s="56" t="s">
        <v>199</v>
      </c>
      <c r="AH94" s="56" t="s">
        <v>199</v>
      </c>
      <c r="AI94" s="56" t="s">
        <v>199</v>
      </c>
      <c r="AJ94" s="56" t="s">
        <v>402</v>
      </c>
      <c r="AK94" s="56" t="s">
        <v>601</v>
      </c>
      <c r="AL94" s="56" t="s">
        <v>528</v>
      </c>
    </row>
    <row r="95" spans="2:38" s="226" customFormat="1" ht="128.25" hidden="1">
      <c r="B95" s="56" t="s">
        <v>453</v>
      </c>
      <c r="C95" s="57" t="s">
        <v>454</v>
      </c>
      <c r="D95" s="56" t="s">
        <v>595</v>
      </c>
      <c r="E95" s="56" t="s">
        <v>596</v>
      </c>
      <c r="F95" s="56" t="s">
        <v>597</v>
      </c>
      <c r="G95" s="56"/>
      <c r="H95" s="56" t="s">
        <v>552</v>
      </c>
      <c r="I95" s="56" t="s">
        <v>199</v>
      </c>
      <c r="J95" s="56" t="s">
        <v>199</v>
      </c>
      <c r="K95" s="56" t="s">
        <v>199</v>
      </c>
      <c r="L95" s="56" t="s">
        <v>199</v>
      </c>
      <c r="M95" s="56" t="s">
        <v>602</v>
      </c>
      <c r="N95" s="56" t="s">
        <v>603</v>
      </c>
      <c r="O95" s="58" t="s">
        <v>604</v>
      </c>
      <c r="P95" s="56" t="s">
        <v>525</v>
      </c>
      <c r="Q95" s="56" t="s">
        <v>524</v>
      </c>
      <c r="R95" s="56" t="s">
        <v>0</v>
      </c>
      <c r="S95" s="59">
        <v>45474</v>
      </c>
      <c r="T95" s="59">
        <v>45641</v>
      </c>
      <c r="U95" s="59" t="s">
        <v>512</v>
      </c>
      <c r="V95" s="40"/>
      <c r="W95" s="56"/>
      <c r="X95" s="60">
        <v>0.5</v>
      </c>
      <c r="Y95" s="56" t="s">
        <v>526</v>
      </c>
      <c r="Z95" s="56" t="s">
        <v>208</v>
      </c>
      <c r="AA95" s="56" t="s">
        <v>199</v>
      </c>
      <c r="AB95" s="56" t="s">
        <v>199</v>
      </c>
      <c r="AC95" s="56" t="s">
        <v>199</v>
      </c>
      <c r="AD95" s="56" t="s">
        <v>364</v>
      </c>
      <c r="AE95" s="56" t="s">
        <v>199</v>
      </c>
      <c r="AF95" s="56" t="s">
        <v>199</v>
      </c>
      <c r="AG95" s="56" t="s">
        <v>199</v>
      </c>
      <c r="AH95" s="56" t="s">
        <v>199</v>
      </c>
      <c r="AI95" s="56" t="s">
        <v>199</v>
      </c>
      <c r="AJ95" s="56" t="s">
        <v>402</v>
      </c>
      <c r="AK95" s="56" t="s">
        <v>601</v>
      </c>
      <c r="AL95" s="56" t="s">
        <v>528</v>
      </c>
    </row>
    <row r="96" spans="2:38" s="226" customFormat="1" ht="128.25" hidden="1">
      <c r="B96" s="56" t="s">
        <v>453</v>
      </c>
      <c r="C96" s="57" t="s">
        <v>454</v>
      </c>
      <c r="D96" s="56" t="s">
        <v>605</v>
      </c>
      <c r="E96" s="56" t="s">
        <v>596</v>
      </c>
      <c r="F96" s="56" t="s">
        <v>597</v>
      </c>
      <c r="G96" s="56"/>
      <c r="H96" s="56" t="s">
        <v>552</v>
      </c>
      <c r="I96" s="56" t="s">
        <v>199</v>
      </c>
      <c r="J96" s="56" t="s">
        <v>199</v>
      </c>
      <c r="K96" s="56" t="s">
        <v>199</v>
      </c>
      <c r="L96" s="56" t="s">
        <v>199</v>
      </c>
      <c r="M96" s="56" t="s">
        <v>606</v>
      </c>
      <c r="N96" s="56" t="s">
        <v>607</v>
      </c>
      <c r="O96" s="58" t="s">
        <v>608</v>
      </c>
      <c r="P96" s="56" t="s">
        <v>609</v>
      </c>
      <c r="Q96" s="56" t="s">
        <v>610</v>
      </c>
      <c r="R96" s="56" t="s">
        <v>0</v>
      </c>
      <c r="S96" s="64">
        <v>45474</v>
      </c>
      <c r="T96" s="64">
        <v>45641</v>
      </c>
      <c r="U96" s="64" t="s">
        <v>512</v>
      </c>
      <c r="V96" s="40"/>
      <c r="W96" s="56"/>
      <c r="X96" s="58">
        <v>20</v>
      </c>
      <c r="Y96" s="56" t="s">
        <v>207</v>
      </c>
      <c r="Z96" s="56" t="s">
        <v>476</v>
      </c>
      <c r="AA96" s="56" t="s">
        <v>208</v>
      </c>
      <c r="AB96" s="56" t="s">
        <v>199</v>
      </c>
      <c r="AC96" s="56" t="s">
        <v>199</v>
      </c>
      <c r="AD96" s="56" t="s">
        <v>209</v>
      </c>
      <c r="AE96" s="56" t="s">
        <v>199</v>
      </c>
      <c r="AF96" s="56" t="s">
        <v>199</v>
      </c>
      <c r="AG96" s="56" t="s">
        <v>199</v>
      </c>
      <c r="AH96" s="56" t="s">
        <v>199</v>
      </c>
      <c r="AI96" s="56" t="s">
        <v>199</v>
      </c>
      <c r="AJ96" s="56" t="s">
        <v>199</v>
      </c>
      <c r="AK96" s="56" t="s">
        <v>199</v>
      </c>
      <c r="AL96" s="56" t="s">
        <v>611</v>
      </c>
    </row>
    <row r="97" spans="2:38" s="226" customFormat="1" ht="128.25" hidden="1">
      <c r="B97" s="56" t="s">
        <v>453</v>
      </c>
      <c r="C97" s="57" t="s">
        <v>454</v>
      </c>
      <c r="D97" s="56" t="s">
        <v>605</v>
      </c>
      <c r="E97" s="56" t="s">
        <v>596</v>
      </c>
      <c r="F97" s="56" t="s">
        <v>597</v>
      </c>
      <c r="G97" s="56"/>
      <c r="H97" s="56" t="s">
        <v>552</v>
      </c>
      <c r="I97" s="56" t="s">
        <v>199</v>
      </c>
      <c r="J97" s="56" t="s">
        <v>199</v>
      </c>
      <c r="K97" s="56" t="s">
        <v>199</v>
      </c>
      <c r="L97" s="56" t="s">
        <v>199</v>
      </c>
      <c r="M97" s="56" t="s">
        <v>612</v>
      </c>
      <c r="N97" s="56" t="s">
        <v>613</v>
      </c>
      <c r="O97" s="58" t="s">
        <v>614</v>
      </c>
      <c r="P97" s="56" t="s">
        <v>609</v>
      </c>
      <c r="Q97" s="56" t="s">
        <v>610</v>
      </c>
      <c r="R97" s="56" t="s">
        <v>0</v>
      </c>
      <c r="S97" s="64">
        <v>45474</v>
      </c>
      <c r="T97" s="64">
        <v>45641</v>
      </c>
      <c r="U97" s="64" t="s">
        <v>512</v>
      </c>
      <c r="V97" s="40"/>
      <c r="W97" s="56"/>
      <c r="X97" s="58">
        <v>20</v>
      </c>
      <c r="Y97" s="56" t="s">
        <v>207</v>
      </c>
      <c r="Z97" s="56" t="s">
        <v>476</v>
      </c>
      <c r="AA97" s="56" t="s">
        <v>208</v>
      </c>
      <c r="AB97" s="56" t="s">
        <v>199</v>
      </c>
      <c r="AC97" s="56" t="s">
        <v>199</v>
      </c>
      <c r="AD97" s="56" t="s">
        <v>209</v>
      </c>
      <c r="AE97" s="56" t="s">
        <v>199</v>
      </c>
      <c r="AF97" s="56" t="s">
        <v>199</v>
      </c>
      <c r="AG97" s="56" t="s">
        <v>199</v>
      </c>
      <c r="AH97" s="56" t="s">
        <v>199</v>
      </c>
      <c r="AI97" s="56" t="s">
        <v>199</v>
      </c>
      <c r="AJ97" s="56" t="s">
        <v>199</v>
      </c>
      <c r="AK97" s="56" t="s">
        <v>199</v>
      </c>
      <c r="AL97" s="56" t="s">
        <v>611</v>
      </c>
    </row>
    <row r="98" spans="2:38" s="226" customFormat="1" ht="128.25" hidden="1">
      <c r="B98" s="56" t="s">
        <v>453</v>
      </c>
      <c r="C98" s="57" t="s">
        <v>454</v>
      </c>
      <c r="D98" s="56" t="s">
        <v>605</v>
      </c>
      <c r="E98" s="56" t="s">
        <v>596</v>
      </c>
      <c r="F98" s="56" t="s">
        <v>597</v>
      </c>
      <c r="G98" s="56"/>
      <c r="H98" s="56" t="s">
        <v>552</v>
      </c>
      <c r="I98" s="56" t="s">
        <v>199</v>
      </c>
      <c r="J98" s="56" t="s">
        <v>199</v>
      </c>
      <c r="K98" s="56" t="s">
        <v>199</v>
      </c>
      <c r="L98" s="56" t="s">
        <v>199</v>
      </c>
      <c r="M98" s="56" t="s">
        <v>615</v>
      </c>
      <c r="N98" s="56" t="s">
        <v>616</v>
      </c>
      <c r="O98" s="58" t="s">
        <v>617</v>
      </c>
      <c r="P98" s="56" t="s">
        <v>609</v>
      </c>
      <c r="Q98" s="56" t="s">
        <v>610</v>
      </c>
      <c r="R98" s="56" t="s">
        <v>0</v>
      </c>
      <c r="S98" s="64">
        <v>45474</v>
      </c>
      <c r="T98" s="64">
        <v>45641</v>
      </c>
      <c r="U98" s="64" t="s">
        <v>512</v>
      </c>
      <c r="V98" s="40"/>
      <c r="W98" s="56"/>
      <c r="X98" s="58">
        <v>10</v>
      </c>
      <c r="Y98" s="56" t="s">
        <v>207</v>
      </c>
      <c r="Z98" s="56" t="s">
        <v>476</v>
      </c>
      <c r="AA98" s="56" t="s">
        <v>208</v>
      </c>
      <c r="AB98" s="56" t="s">
        <v>199</v>
      </c>
      <c r="AC98" s="56" t="s">
        <v>199</v>
      </c>
      <c r="AD98" s="56" t="s">
        <v>209</v>
      </c>
      <c r="AE98" s="56" t="s">
        <v>199</v>
      </c>
      <c r="AF98" s="56" t="s">
        <v>199</v>
      </c>
      <c r="AG98" s="56" t="s">
        <v>199</v>
      </c>
      <c r="AH98" s="56" t="s">
        <v>199</v>
      </c>
      <c r="AI98" s="56" t="s">
        <v>199</v>
      </c>
      <c r="AJ98" s="56" t="s">
        <v>199</v>
      </c>
      <c r="AK98" s="56" t="s">
        <v>199</v>
      </c>
      <c r="AL98" s="56" t="s">
        <v>611</v>
      </c>
    </row>
    <row r="99" spans="2:38" s="226" customFormat="1" ht="128.25" hidden="1">
      <c r="B99" s="56" t="s">
        <v>453</v>
      </c>
      <c r="C99" s="57" t="s">
        <v>454</v>
      </c>
      <c r="D99" s="56" t="s">
        <v>605</v>
      </c>
      <c r="E99" s="56" t="s">
        <v>596</v>
      </c>
      <c r="F99" s="56" t="s">
        <v>597</v>
      </c>
      <c r="G99" s="56"/>
      <c r="H99" s="56" t="s">
        <v>552</v>
      </c>
      <c r="I99" s="56" t="s">
        <v>199</v>
      </c>
      <c r="J99" s="56" t="s">
        <v>199</v>
      </c>
      <c r="K99" s="56" t="s">
        <v>199</v>
      </c>
      <c r="L99" s="56" t="s">
        <v>199</v>
      </c>
      <c r="M99" s="56" t="s">
        <v>618</v>
      </c>
      <c r="N99" s="56" t="s">
        <v>619</v>
      </c>
      <c r="O99" s="58" t="s">
        <v>620</v>
      </c>
      <c r="P99" s="56" t="s">
        <v>609</v>
      </c>
      <c r="Q99" s="56" t="s">
        <v>610</v>
      </c>
      <c r="R99" s="56" t="s">
        <v>0</v>
      </c>
      <c r="S99" s="64">
        <v>45292</v>
      </c>
      <c r="T99" s="64">
        <v>45396</v>
      </c>
      <c r="U99" s="64" t="s">
        <v>512</v>
      </c>
      <c r="V99" s="40"/>
      <c r="W99" s="56"/>
      <c r="X99" s="58">
        <v>5</v>
      </c>
      <c r="Y99" s="56" t="s">
        <v>476</v>
      </c>
      <c r="Z99" s="56" t="s">
        <v>374</v>
      </c>
      <c r="AA99" s="56" t="s">
        <v>423</v>
      </c>
      <c r="AB99" s="56" t="s">
        <v>246</v>
      </c>
      <c r="AC99" s="56" t="s">
        <v>199</v>
      </c>
      <c r="AD99" s="56" t="s">
        <v>621</v>
      </c>
      <c r="AE99" s="56" t="s">
        <v>622</v>
      </c>
      <c r="AF99" s="56" t="s">
        <v>513</v>
      </c>
      <c r="AG99" s="56" t="s">
        <v>623</v>
      </c>
      <c r="AH99" s="56" t="s">
        <v>624</v>
      </c>
      <c r="AI99" s="56" t="s">
        <v>625</v>
      </c>
      <c r="AJ99" s="56" t="s">
        <v>199</v>
      </c>
      <c r="AK99" s="56" t="s">
        <v>199</v>
      </c>
      <c r="AL99" s="56" t="s">
        <v>611</v>
      </c>
    </row>
    <row r="100" spans="2:38" s="226" customFormat="1" ht="128.25" hidden="1">
      <c r="B100" s="56" t="s">
        <v>453</v>
      </c>
      <c r="C100" s="57" t="s">
        <v>454</v>
      </c>
      <c r="D100" s="56" t="s">
        <v>605</v>
      </c>
      <c r="E100" s="56" t="s">
        <v>596</v>
      </c>
      <c r="F100" s="56" t="s">
        <v>597</v>
      </c>
      <c r="G100" s="56"/>
      <c r="H100" s="56" t="s">
        <v>552</v>
      </c>
      <c r="I100" s="56" t="s">
        <v>199</v>
      </c>
      <c r="J100" s="56" t="s">
        <v>199</v>
      </c>
      <c r="K100" s="56" t="s">
        <v>199</v>
      </c>
      <c r="L100" s="56" t="s">
        <v>199</v>
      </c>
      <c r="M100" s="56" t="s">
        <v>626</v>
      </c>
      <c r="N100" s="56" t="s">
        <v>619</v>
      </c>
      <c r="O100" s="58" t="s">
        <v>620</v>
      </c>
      <c r="P100" s="56" t="s">
        <v>609</v>
      </c>
      <c r="Q100" s="56" t="s">
        <v>610</v>
      </c>
      <c r="R100" s="56" t="s">
        <v>0</v>
      </c>
      <c r="S100" s="64">
        <v>45383</v>
      </c>
      <c r="T100" s="64">
        <v>45487</v>
      </c>
      <c r="U100" s="64" t="s">
        <v>512</v>
      </c>
      <c r="V100" s="40"/>
      <c r="W100" s="56"/>
      <c r="X100" s="58">
        <v>5</v>
      </c>
      <c r="Y100" s="56" t="s">
        <v>476</v>
      </c>
      <c r="Z100" s="56" t="s">
        <v>374</v>
      </c>
      <c r="AA100" s="56" t="s">
        <v>246</v>
      </c>
      <c r="AB100" s="56" t="s">
        <v>199</v>
      </c>
      <c r="AC100" s="56" t="s">
        <v>199</v>
      </c>
      <c r="AD100" s="56" t="s">
        <v>621</v>
      </c>
      <c r="AE100" s="56" t="s">
        <v>622</v>
      </c>
      <c r="AF100" s="56" t="s">
        <v>513</v>
      </c>
      <c r="AG100" s="56" t="s">
        <v>623</v>
      </c>
      <c r="AH100" s="56" t="s">
        <v>624</v>
      </c>
      <c r="AI100" s="56" t="s">
        <v>625</v>
      </c>
      <c r="AJ100" s="56" t="s">
        <v>199</v>
      </c>
      <c r="AK100" s="56" t="s">
        <v>199</v>
      </c>
      <c r="AL100" s="56" t="s">
        <v>611</v>
      </c>
    </row>
    <row r="101" spans="2:38" s="226" customFormat="1" ht="128.25" hidden="1">
      <c r="B101" s="56" t="s">
        <v>453</v>
      </c>
      <c r="C101" s="57" t="s">
        <v>454</v>
      </c>
      <c r="D101" s="56" t="s">
        <v>605</v>
      </c>
      <c r="E101" s="56" t="s">
        <v>596</v>
      </c>
      <c r="F101" s="56" t="s">
        <v>597</v>
      </c>
      <c r="G101" s="56"/>
      <c r="H101" s="56" t="s">
        <v>552</v>
      </c>
      <c r="I101" s="56" t="s">
        <v>199</v>
      </c>
      <c r="J101" s="56" t="s">
        <v>199</v>
      </c>
      <c r="K101" s="56" t="s">
        <v>199</v>
      </c>
      <c r="L101" s="56" t="s">
        <v>199</v>
      </c>
      <c r="M101" s="56" t="s">
        <v>627</v>
      </c>
      <c r="N101" s="56" t="s">
        <v>619</v>
      </c>
      <c r="O101" s="58" t="s">
        <v>620</v>
      </c>
      <c r="P101" s="56" t="s">
        <v>609</v>
      </c>
      <c r="Q101" s="56" t="s">
        <v>610</v>
      </c>
      <c r="R101" s="56" t="s">
        <v>0</v>
      </c>
      <c r="S101" s="64">
        <v>45477</v>
      </c>
      <c r="T101" s="64">
        <v>45582</v>
      </c>
      <c r="U101" s="64" t="s">
        <v>512</v>
      </c>
      <c r="V101" s="40"/>
      <c r="W101" s="56"/>
      <c r="X101" s="58">
        <v>5</v>
      </c>
      <c r="Y101" s="56" t="s">
        <v>476</v>
      </c>
      <c r="Z101" s="56" t="s">
        <v>374</v>
      </c>
      <c r="AA101" s="56" t="s">
        <v>246</v>
      </c>
      <c r="AB101" s="56" t="s">
        <v>199</v>
      </c>
      <c r="AC101" s="56" t="s">
        <v>199</v>
      </c>
      <c r="AD101" s="56" t="s">
        <v>621</v>
      </c>
      <c r="AE101" s="56" t="s">
        <v>622</v>
      </c>
      <c r="AF101" s="56" t="s">
        <v>513</v>
      </c>
      <c r="AG101" s="56" t="s">
        <v>623</v>
      </c>
      <c r="AH101" s="56" t="s">
        <v>624</v>
      </c>
      <c r="AI101" s="56" t="s">
        <v>625</v>
      </c>
      <c r="AJ101" s="56" t="s">
        <v>199</v>
      </c>
      <c r="AK101" s="56" t="s">
        <v>199</v>
      </c>
      <c r="AL101" s="56" t="s">
        <v>611</v>
      </c>
    </row>
    <row r="102" spans="2:38" s="226" customFormat="1" ht="128.25" hidden="1">
      <c r="B102" s="56" t="s">
        <v>453</v>
      </c>
      <c r="C102" s="57" t="s">
        <v>454</v>
      </c>
      <c r="D102" s="56" t="s">
        <v>605</v>
      </c>
      <c r="E102" s="56" t="s">
        <v>596</v>
      </c>
      <c r="F102" s="56" t="s">
        <v>597</v>
      </c>
      <c r="G102" s="56"/>
      <c r="H102" s="56" t="s">
        <v>552</v>
      </c>
      <c r="I102" s="56" t="s">
        <v>199</v>
      </c>
      <c r="J102" s="56" t="s">
        <v>199</v>
      </c>
      <c r="K102" s="56" t="s">
        <v>199</v>
      </c>
      <c r="L102" s="56" t="s">
        <v>199</v>
      </c>
      <c r="M102" s="56" t="s">
        <v>628</v>
      </c>
      <c r="N102" s="56" t="s">
        <v>619</v>
      </c>
      <c r="O102" s="58" t="s">
        <v>620</v>
      </c>
      <c r="P102" s="56" t="s">
        <v>609</v>
      </c>
      <c r="Q102" s="56" t="s">
        <v>610</v>
      </c>
      <c r="R102" s="56" t="s">
        <v>0</v>
      </c>
      <c r="S102" s="64">
        <v>45567</v>
      </c>
      <c r="T102" s="64">
        <v>45641</v>
      </c>
      <c r="U102" s="64" t="s">
        <v>512</v>
      </c>
      <c r="V102" s="40"/>
      <c r="W102" s="56"/>
      <c r="X102" s="58">
        <v>5</v>
      </c>
      <c r="Y102" s="56" t="s">
        <v>476</v>
      </c>
      <c r="Z102" s="56" t="s">
        <v>374</v>
      </c>
      <c r="AA102" s="56" t="s">
        <v>246</v>
      </c>
      <c r="AB102" s="56" t="s">
        <v>199</v>
      </c>
      <c r="AC102" s="56" t="s">
        <v>199</v>
      </c>
      <c r="AD102" s="56" t="s">
        <v>621</v>
      </c>
      <c r="AE102" s="56" t="s">
        <v>622</v>
      </c>
      <c r="AF102" s="56" t="s">
        <v>513</v>
      </c>
      <c r="AG102" s="56" t="s">
        <v>623</v>
      </c>
      <c r="AH102" s="56" t="s">
        <v>624</v>
      </c>
      <c r="AI102" s="56" t="s">
        <v>625</v>
      </c>
      <c r="AJ102" s="56" t="s">
        <v>199</v>
      </c>
      <c r="AK102" s="56" t="s">
        <v>199</v>
      </c>
      <c r="AL102" s="56" t="s">
        <v>611</v>
      </c>
    </row>
    <row r="103" spans="2:38" s="226" customFormat="1" ht="128.25" hidden="1">
      <c r="B103" s="56" t="s">
        <v>453</v>
      </c>
      <c r="C103" s="57" t="s">
        <v>454</v>
      </c>
      <c r="D103" s="56" t="s">
        <v>605</v>
      </c>
      <c r="E103" s="56" t="s">
        <v>596</v>
      </c>
      <c r="F103" s="56" t="s">
        <v>597</v>
      </c>
      <c r="G103" s="56"/>
      <c r="H103" s="56" t="s">
        <v>552</v>
      </c>
      <c r="I103" s="56" t="s">
        <v>199</v>
      </c>
      <c r="J103" s="56" t="s">
        <v>199</v>
      </c>
      <c r="K103" s="56" t="s">
        <v>199</v>
      </c>
      <c r="L103" s="56" t="s">
        <v>199</v>
      </c>
      <c r="M103" s="56" t="s">
        <v>629</v>
      </c>
      <c r="N103" s="56" t="s">
        <v>630</v>
      </c>
      <c r="O103" s="58" t="s">
        <v>631</v>
      </c>
      <c r="P103" s="56" t="s">
        <v>609</v>
      </c>
      <c r="Q103" s="56" t="s">
        <v>610</v>
      </c>
      <c r="R103" s="56" t="s">
        <v>0</v>
      </c>
      <c r="S103" s="64">
        <v>45566</v>
      </c>
      <c r="T103" s="64">
        <v>45641</v>
      </c>
      <c r="U103" s="64" t="s">
        <v>199</v>
      </c>
      <c r="V103" s="40"/>
      <c r="W103" s="56"/>
      <c r="X103" s="58">
        <v>5</v>
      </c>
      <c r="Y103" s="56" t="s">
        <v>476</v>
      </c>
      <c r="Z103" s="56" t="s">
        <v>246</v>
      </c>
      <c r="AA103" s="56" t="s">
        <v>199</v>
      </c>
      <c r="AB103" s="56" t="s">
        <v>199</v>
      </c>
      <c r="AC103" s="56" t="s">
        <v>199</v>
      </c>
      <c r="AD103" s="56" t="s">
        <v>621</v>
      </c>
      <c r="AE103" s="56" t="s">
        <v>622</v>
      </c>
      <c r="AF103" s="56" t="s">
        <v>199</v>
      </c>
      <c r="AG103" s="56" t="s">
        <v>199</v>
      </c>
      <c r="AH103" s="56" t="s">
        <v>199</v>
      </c>
      <c r="AI103" s="56" t="s">
        <v>199</v>
      </c>
      <c r="AJ103" s="56" t="s">
        <v>199</v>
      </c>
      <c r="AK103" s="56" t="s">
        <v>199</v>
      </c>
      <c r="AL103" s="56" t="s">
        <v>611</v>
      </c>
    </row>
    <row r="104" spans="2:38" s="226" customFormat="1" ht="128.25" hidden="1">
      <c r="B104" s="56" t="s">
        <v>453</v>
      </c>
      <c r="C104" s="57" t="s">
        <v>454</v>
      </c>
      <c r="D104" s="56" t="s">
        <v>605</v>
      </c>
      <c r="E104" s="56" t="s">
        <v>596</v>
      </c>
      <c r="F104" s="56" t="s">
        <v>597</v>
      </c>
      <c r="G104" s="56"/>
      <c r="H104" s="56" t="s">
        <v>552</v>
      </c>
      <c r="I104" s="56" t="s">
        <v>199</v>
      </c>
      <c r="J104" s="56" t="s">
        <v>199</v>
      </c>
      <c r="K104" s="56" t="s">
        <v>199</v>
      </c>
      <c r="L104" s="56" t="s">
        <v>199</v>
      </c>
      <c r="M104" s="56" t="s">
        <v>632</v>
      </c>
      <c r="N104" s="56" t="s">
        <v>633</v>
      </c>
      <c r="O104" s="58" t="s">
        <v>634</v>
      </c>
      <c r="P104" s="56" t="s">
        <v>609</v>
      </c>
      <c r="Q104" s="56" t="s">
        <v>610</v>
      </c>
      <c r="R104" s="56" t="s">
        <v>0</v>
      </c>
      <c r="S104" s="64">
        <v>45566</v>
      </c>
      <c r="T104" s="64">
        <v>45641</v>
      </c>
      <c r="U104" s="64" t="s">
        <v>199</v>
      </c>
      <c r="V104" s="40"/>
      <c r="W104" s="56"/>
      <c r="X104" s="58">
        <v>5</v>
      </c>
      <c r="Y104" s="56" t="s">
        <v>476</v>
      </c>
      <c r="Z104" s="56" t="s">
        <v>374</v>
      </c>
      <c r="AA104" s="56" t="s">
        <v>246</v>
      </c>
      <c r="AB104" s="56" t="s">
        <v>199</v>
      </c>
      <c r="AC104" s="56" t="s">
        <v>199</v>
      </c>
      <c r="AD104" s="56" t="s">
        <v>621</v>
      </c>
      <c r="AE104" s="56" t="s">
        <v>622</v>
      </c>
      <c r="AF104" s="56" t="s">
        <v>199</v>
      </c>
      <c r="AG104" s="56" t="s">
        <v>199</v>
      </c>
      <c r="AH104" s="56" t="s">
        <v>199</v>
      </c>
      <c r="AI104" s="56" t="s">
        <v>199</v>
      </c>
      <c r="AJ104" s="56" t="s">
        <v>199</v>
      </c>
      <c r="AK104" s="56" t="s">
        <v>199</v>
      </c>
      <c r="AL104" s="56" t="s">
        <v>611</v>
      </c>
    </row>
    <row r="105" spans="2:38" s="226" customFormat="1" ht="128.25" hidden="1">
      <c r="B105" s="56" t="s">
        <v>453</v>
      </c>
      <c r="C105" s="57" t="s">
        <v>454</v>
      </c>
      <c r="D105" s="56" t="s">
        <v>605</v>
      </c>
      <c r="E105" s="56" t="s">
        <v>596</v>
      </c>
      <c r="F105" s="56" t="s">
        <v>597</v>
      </c>
      <c r="G105" s="56"/>
      <c r="H105" s="56" t="s">
        <v>552</v>
      </c>
      <c r="I105" s="56" t="s">
        <v>199</v>
      </c>
      <c r="J105" s="56" t="s">
        <v>199</v>
      </c>
      <c r="K105" s="56" t="s">
        <v>199</v>
      </c>
      <c r="L105" s="56" t="s">
        <v>199</v>
      </c>
      <c r="M105" s="56" t="s">
        <v>635</v>
      </c>
      <c r="N105" s="56" t="s">
        <v>636</v>
      </c>
      <c r="O105" s="58" t="s">
        <v>637</v>
      </c>
      <c r="P105" s="56" t="s">
        <v>609</v>
      </c>
      <c r="Q105" s="56" t="s">
        <v>638</v>
      </c>
      <c r="R105" s="56" t="s">
        <v>0</v>
      </c>
      <c r="S105" s="64">
        <v>45292</v>
      </c>
      <c r="T105" s="64">
        <v>45641</v>
      </c>
      <c r="U105" s="64" t="s">
        <v>512</v>
      </c>
      <c r="V105" s="40"/>
      <c r="W105" s="56"/>
      <c r="X105" s="58">
        <v>10</v>
      </c>
      <c r="Y105" s="56" t="s">
        <v>246</v>
      </c>
      <c r="Z105" s="56" t="s">
        <v>400</v>
      </c>
      <c r="AA105" s="56" t="s">
        <v>199</v>
      </c>
      <c r="AB105" s="56" t="s">
        <v>199</v>
      </c>
      <c r="AC105" s="56" t="s">
        <v>199</v>
      </c>
      <c r="AD105" s="56" t="s">
        <v>364</v>
      </c>
      <c r="AE105" s="56" t="s">
        <v>199</v>
      </c>
      <c r="AF105" s="56" t="s">
        <v>199</v>
      </c>
      <c r="AG105" s="56" t="s">
        <v>199</v>
      </c>
      <c r="AH105" s="56" t="s">
        <v>199</v>
      </c>
      <c r="AI105" s="56" t="s">
        <v>199</v>
      </c>
      <c r="AJ105" s="56" t="s">
        <v>402</v>
      </c>
      <c r="AK105" s="56" t="s">
        <v>639</v>
      </c>
      <c r="AL105" s="56" t="s">
        <v>611</v>
      </c>
    </row>
    <row r="106" spans="2:38" s="226" customFormat="1" ht="128.25" hidden="1">
      <c r="B106" s="56" t="s">
        <v>453</v>
      </c>
      <c r="C106" s="57" t="s">
        <v>454</v>
      </c>
      <c r="D106" s="56" t="s">
        <v>605</v>
      </c>
      <c r="E106" s="56" t="s">
        <v>596</v>
      </c>
      <c r="F106" s="56" t="s">
        <v>597</v>
      </c>
      <c r="G106" s="56"/>
      <c r="H106" s="56" t="s">
        <v>552</v>
      </c>
      <c r="I106" s="56" t="s">
        <v>199</v>
      </c>
      <c r="J106" s="56" t="s">
        <v>199</v>
      </c>
      <c r="K106" s="56" t="s">
        <v>199</v>
      </c>
      <c r="L106" s="56" t="s">
        <v>199</v>
      </c>
      <c r="M106" s="56" t="s">
        <v>640</v>
      </c>
      <c r="N106" s="56" t="s">
        <v>641</v>
      </c>
      <c r="O106" s="58" t="s">
        <v>642</v>
      </c>
      <c r="P106" s="56" t="s">
        <v>609</v>
      </c>
      <c r="Q106" s="56" t="s">
        <v>610</v>
      </c>
      <c r="R106" s="56" t="s">
        <v>0</v>
      </c>
      <c r="S106" s="64">
        <v>45292</v>
      </c>
      <c r="T106" s="64">
        <v>45473</v>
      </c>
      <c r="U106" s="64" t="s">
        <v>512</v>
      </c>
      <c r="V106" s="40"/>
      <c r="W106" s="56"/>
      <c r="X106" s="58">
        <v>5</v>
      </c>
      <c r="Y106" s="56" t="s">
        <v>246</v>
      </c>
      <c r="Z106" s="56" t="s">
        <v>400</v>
      </c>
      <c r="AA106" s="56" t="s">
        <v>199</v>
      </c>
      <c r="AB106" s="56" t="s">
        <v>199</v>
      </c>
      <c r="AC106" s="56" t="s">
        <v>199</v>
      </c>
      <c r="AD106" s="56" t="s">
        <v>364</v>
      </c>
      <c r="AE106" s="56" t="s">
        <v>199</v>
      </c>
      <c r="AF106" s="56" t="s">
        <v>199</v>
      </c>
      <c r="AG106" s="56" t="s">
        <v>199</v>
      </c>
      <c r="AH106" s="56" t="s">
        <v>199</v>
      </c>
      <c r="AI106" s="56" t="s">
        <v>199</v>
      </c>
      <c r="AJ106" s="56" t="s">
        <v>402</v>
      </c>
      <c r="AK106" s="56" t="s">
        <v>639</v>
      </c>
      <c r="AL106" s="56" t="s">
        <v>611</v>
      </c>
    </row>
    <row r="107" spans="2:38" s="226" customFormat="1" ht="128.25" hidden="1">
      <c r="B107" s="56" t="s">
        <v>453</v>
      </c>
      <c r="C107" s="57" t="s">
        <v>454</v>
      </c>
      <c r="D107" s="56" t="s">
        <v>605</v>
      </c>
      <c r="E107" s="56" t="s">
        <v>596</v>
      </c>
      <c r="F107" s="56" t="s">
        <v>597</v>
      </c>
      <c r="G107" s="56"/>
      <c r="H107" s="56" t="s">
        <v>552</v>
      </c>
      <c r="I107" s="56" t="s">
        <v>199</v>
      </c>
      <c r="J107" s="56" t="s">
        <v>199</v>
      </c>
      <c r="K107" s="56" t="s">
        <v>199</v>
      </c>
      <c r="L107" s="56" t="s">
        <v>199</v>
      </c>
      <c r="M107" s="56" t="s">
        <v>643</v>
      </c>
      <c r="N107" s="56" t="s">
        <v>644</v>
      </c>
      <c r="O107" s="58" t="s">
        <v>642</v>
      </c>
      <c r="P107" s="56" t="s">
        <v>609</v>
      </c>
      <c r="Q107" s="56" t="s">
        <v>610</v>
      </c>
      <c r="R107" s="56" t="s">
        <v>0</v>
      </c>
      <c r="S107" s="64">
        <v>45474</v>
      </c>
      <c r="T107" s="64">
        <v>45641</v>
      </c>
      <c r="U107" s="64" t="s">
        <v>512</v>
      </c>
      <c r="V107" s="40"/>
      <c r="W107" s="56"/>
      <c r="X107" s="58">
        <v>5</v>
      </c>
      <c r="Y107" s="56" t="s">
        <v>246</v>
      </c>
      <c r="Z107" s="56" t="s">
        <v>400</v>
      </c>
      <c r="AA107" s="56" t="s">
        <v>199</v>
      </c>
      <c r="AB107" s="56" t="s">
        <v>199</v>
      </c>
      <c r="AC107" s="56" t="s">
        <v>199</v>
      </c>
      <c r="AD107" s="56" t="s">
        <v>364</v>
      </c>
      <c r="AE107" s="56" t="s">
        <v>199</v>
      </c>
      <c r="AF107" s="56" t="s">
        <v>199</v>
      </c>
      <c r="AG107" s="56" t="s">
        <v>199</v>
      </c>
      <c r="AH107" s="56" t="s">
        <v>199</v>
      </c>
      <c r="AI107" s="56" t="s">
        <v>199</v>
      </c>
      <c r="AJ107" s="56" t="s">
        <v>402</v>
      </c>
      <c r="AK107" s="56" t="s">
        <v>639</v>
      </c>
      <c r="AL107" s="56" t="s">
        <v>611</v>
      </c>
    </row>
    <row r="108" spans="2:38" s="226" customFormat="1" ht="128.25">
      <c r="B108" s="56" t="s">
        <v>453</v>
      </c>
      <c r="C108" s="57" t="s">
        <v>454</v>
      </c>
      <c r="D108" s="56" t="s">
        <v>595</v>
      </c>
      <c r="E108" s="56" t="s">
        <v>596</v>
      </c>
      <c r="F108" s="56" t="s">
        <v>597</v>
      </c>
      <c r="G108" s="56"/>
      <c r="H108" s="56" t="s">
        <v>552</v>
      </c>
      <c r="I108" s="56" t="s">
        <v>199</v>
      </c>
      <c r="J108" s="56" t="s">
        <v>199</v>
      </c>
      <c r="K108" s="56" t="s">
        <v>199</v>
      </c>
      <c r="L108" s="56" t="s">
        <v>199</v>
      </c>
      <c r="M108" s="73" t="s">
        <v>645</v>
      </c>
      <c r="N108" s="74" t="s">
        <v>646</v>
      </c>
      <c r="O108" s="58" t="s">
        <v>647</v>
      </c>
      <c r="P108" s="56" t="s">
        <v>648</v>
      </c>
      <c r="Q108" s="56" t="s">
        <v>649</v>
      </c>
      <c r="R108" s="56" t="s">
        <v>0</v>
      </c>
      <c r="S108" s="59">
        <v>45292</v>
      </c>
      <c r="T108" s="59">
        <v>45657</v>
      </c>
      <c r="U108" s="59" t="s">
        <v>512</v>
      </c>
      <c r="V108" s="40">
        <v>0</v>
      </c>
      <c r="W108" s="237" t="s">
        <v>1727</v>
      </c>
      <c r="X108" s="56">
        <v>50</v>
      </c>
      <c r="Y108" s="56" t="s">
        <v>245</v>
      </c>
      <c r="Z108" s="56" t="s">
        <v>476</v>
      </c>
      <c r="AA108" s="56" t="s">
        <v>199</v>
      </c>
      <c r="AB108" s="56" t="s">
        <v>199</v>
      </c>
      <c r="AC108" s="56" t="s">
        <v>199</v>
      </c>
      <c r="AD108" s="56" t="s">
        <v>209</v>
      </c>
      <c r="AE108" s="56" t="s">
        <v>199</v>
      </c>
      <c r="AF108" s="56" t="s">
        <v>199</v>
      </c>
      <c r="AG108" s="56" t="s">
        <v>199</v>
      </c>
      <c r="AH108" s="56" t="s">
        <v>199</v>
      </c>
      <c r="AI108" s="56" t="s">
        <v>199</v>
      </c>
      <c r="AJ108" s="56" t="s">
        <v>199</v>
      </c>
      <c r="AK108" s="56" t="s">
        <v>199</v>
      </c>
      <c r="AL108" s="56" t="s">
        <v>650</v>
      </c>
    </row>
    <row r="109" spans="2:38" s="226" customFormat="1" ht="128.25" hidden="1">
      <c r="B109" s="56" t="s">
        <v>453</v>
      </c>
      <c r="C109" s="57" t="s">
        <v>454</v>
      </c>
      <c r="D109" s="56" t="s">
        <v>595</v>
      </c>
      <c r="E109" s="56" t="s">
        <v>596</v>
      </c>
      <c r="F109" s="56" t="s">
        <v>597</v>
      </c>
      <c r="G109" s="56"/>
      <c r="H109" s="56" t="s">
        <v>552</v>
      </c>
      <c r="I109" s="56" t="s">
        <v>199</v>
      </c>
      <c r="J109" s="56" t="s">
        <v>199</v>
      </c>
      <c r="K109" s="56" t="s">
        <v>199</v>
      </c>
      <c r="L109" s="56" t="s">
        <v>199</v>
      </c>
      <c r="M109" s="56" t="s">
        <v>651</v>
      </c>
      <c r="N109" s="56" t="s">
        <v>652</v>
      </c>
      <c r="O109" s="58" t="s">
        <v>653</v>
      </c>
      <c r="P109" s="56" t="s">
        <v>486</v>
      </c>
      <c r="Q109" s="56" t="s">
        <v>654</v>
      </c>
      <c r="R109" s="56" t="s">
        <v>99</v>
      </c>
      <c r="S109" s="59">
        <v>45323</v>
      </c>
      <c r="T109" s="59">
        <v>45596</v>
      </c>
      <c r="U109" s="59" t="s">
        <v>512</v>
      </c>
      <c r="V109" s="40"/>
      <c r="W109" s="56"/>
      <c r="X109" s="56"/>
      <c r="Y109" s="56" t="s">
        <v>476</v>
      </c>
      <c r="Z109" s="56" t="s">
        <v>199</v>
      </c>
      <c r="AA109" s="56" t="s">
        <v>199</v>
      </c>
      <c r="AB109" s="56" t="s">
        <v>199</v>
      </c>
      <c r="AC109" s="56" t="s">
        <v>199</v>
      </c>
      <c r="AD109" s="56" t="s">
        <v>487</v>
      </c>
      <c r="AE109" s="56" t="s">
        <v>199</v>
      </c>
      <c r="AF109" s="56" t="s">
        <v>199</v>
      </c>
      <c r="AG109" s="56" t="s">
        <v>199</v>
      </c>
      <c r="AH109" s="56" t="s">
        <v>199</v>
      </c>
      <c r="AI109" s="56" t="s">
        <v>199</v>
      </c>
      <c r="AJ109" s="56" t="s">
        <v>199</v>
      </c>
      <c r="AK109" s="56" t="s">
        <v>199</v>
      </c>
      <c r="AL109" s="56" t="s">
        <v>655</v>
      </c>
    </row>
    <row r="110" spans="2:38" s="226" customFormat="1" ht="128.25" hidden="1">
      <c r="B110" s="56" t="s">
        <v>453</v>
      </c>
      <c r="C110" s="57" t="s">
        <v>454</v>
      </c>
      <c r="D110" s="56" t="s">
        <v>595</v>
      </c>
      <c r="E110" s="56" t="s">
        <v>596</v>
      </c>
      <c r="F110" s="56" t="s">
        <v>597</v>
      </c>
      <c r="G110" s="56"/>
      <c r="H110" s="56" t="s">
        <v>552</v>
      </c>
      <c r="I110" s="56" t="s">
        <v>199</v>
      </c>
      <c r="J110" s="56" t="s">
        <v>199</v>
      </c>
      <c r="K110" s="56" t="s">
        <v>199</v>
      </c>
      <c r="L110" s="56" t="s">
        <v>199</v>
      </c>
      <c r="M110" s="56" t="s">
        <v>656</v>
      </c>
      <c r="N110" s="56" t="s">
        <v>657</v>
      </c>
      <c r="O110" s="58" t="s">
        <v>653</v>
      </c>
      <c r="P110" s="56" t="s">
        <v>486</v>
      </c>
      <c r="Q110" s="56" t="s">
        <v>654</v>
      </c>
      <c r="R110" s="56" t="s">
        <v>99</v>
      </c>
      <c r="S110" s="59">
        <v>45352</v>
      </c>
      <c r="T110" s="59">
        <v>45657</v>
      </c>
      <c r="U110" s="59" t="s">
        <v>512</v>
      </c>
      <c r="V110" s="40"/>
      <c r="W110" s="56"/>
      <c r="X110" s="56"/>
      <c r="Y110" s="56" t="s">
        <v>476</v>
      </c>
      <c r="Z110" s="56" t="s">
        <v>199</v>
      </c>
      <c r="AA110" s="56" t="s">
        <v>199</v>
      </c>
      <c r="AB110" s="56" t="s">
        <v>199</v>
      </c>
      <c r="AC110" s="56" t="s">
        <v>199</v>
      </c>
      <c r="AD110" s="56" t="s">
        <v>487</v>
      </c>
      <c r="AE110" s="56" t="s">
        <v>199</v>
      </c>
      <c r="AF110" s="56" t="s">
        <v>199</v>
      </c>
      <c r="AG110" s="56" t="s">
        <v>199</v>
      </c>
      <c r="AH110" s="56" t="s">
        <v>199</v>
      </c>
      <c r="AI110" s="56" t="s">
        <v>199</v>
      </c>
      <c r="AJ110" s="56" t="s">
        <v>199</v>
      </c>
      <c r="AK110" s="56" t="s">
        <v>199</v>
      </c>
      <c r="AL110" s="56" t="s">
        <v>655</v>
      </c>
    </row>
    <row r="111" spans="2:38" s="226" customFormat="1" ht="128.25" hidden="1">
      <c r="B111" s="56" t="s">
        <v>453</v>
      </c>
      <c r="C111" s="57" t="s">
        <v>454</v>
      </c>
      <c r="D111" s="56" t="s">
        <v>595</v>
      </c>
      <c r="E111" s="56" t="s">
        <v>596</v>
      </c>
      <c r="F111" s="56" t="s">
        <v>597</v>
      </c>
      <c r="G111" s="56"/>
      <c r="H111" s="56" t="s">
        <v>552</v>
      </c>
      <c r="I111" s="56" t="s">
        <v>199</v>
      </c>
      <c r="J111" s="56" t="s">
        <v>199</v>
      </c>
      <c r="K111" s="56" t="s">
        <v>199</v>
      </c>
      <c r="L111" s="56" t="s">
        <v>199</v>
      </c>
      <c r="M111" s="56" t="s">
        <v>658</v>
      </c>
      <c r="N111" s="56" t="s">
        <v>659</v>
      </c>
      <c r="O111" s="58" t="s">
        <v>653</v>
      </c>
      <c r="P111" s="56" t="s">
        <v>486</v>
      </c>
      <c r="Q111" s="56" t="s">
        <v>654</v>
      </c>
      <c r="R111" s="56" t="s">
        <v>99</v>
      </c>
      <c r="S111" s="59">
        <v>45323</v>
      </c>
      <c r="T111" s="59">
        <v>45626</v>
      </c>
      <c r="U111" s="59" t="s">
        <v>512</v>
      </c>
      <c r="V111" s="40"/>
      <c r="W111" s="56"/>
      <c r="X111" s="56"/>
      <c r="Y111" s="56" t="s">
        <v>476</v>
      </c>
      <c r="Z111" s="56" t="s">
        <v>199</v>
      </c>
      <c r="AA111" s="56" t="s">
        <v>199</v>
      </c>
      <c r="AB111" s="56" t="s">
        <v>199</v>
      </c>
      <c r="AC111" s="56" t="s">
        <v>199</v>
      </c>
      <c r="AD111" s="56" t="s">
        <v>487</v>
      </c>
      <c r="AE111" s="56" t="s">
        <v>199</v>
      </c>
      <c r="AF111" s="56" t="s">
        <v>199</v>
      </c>
      <c r="AG111" s="56" t="s">
        <v>199</v>
      </c>
      <c r="AH111" s="56" t="s">
        <v>199</v>
      </c>
      <c r="AI111" s="56" t="s">
        <v>199</v>
      </c>
      <c r="AJ111" s="56" t="s">
        <v>199</v>
      </c>
      <c r="AK111" s="56" t="s">
        <v>199</v>
      </c>
      <c r="AL111" s="56" t="s">
        <v>655</v>
      </c>
    </row>
    <row r="112" spans="2:38" s="226" customFormat="1" ht="128.25">
      <c r="B112" s="56" t="s">
        <v>453</v>
      </c>
      <c r="C112" s="57" t="s">
        <v>454</v>
      </c>
      <c r="D112" s="56" t="s">
        <v>595</v>
      </c>
      <c r="E112" s="56" t="s">
        <v>596</v>
      </c>
      <c r="F112" s="56" t="s">
        <v>597</v>
      </c>
      <c r="G112" s="56"/>
      <c r="H112" s="56" t="s">
        <v>552</v>
      </c>
      <c r="I112" s="56" t="s">
        <v>199</v>
      </c>
      <c r="J112" s="56" t="s">
        <v>199</v>
      </c>
      <c r="K112" s="56" t="s">
        <v>199</v>
      </c>
      <c r="L112" s="56" t="s">
        <v>199</v>
      </c>
      <c r="M112" s="56" t="s">
        <v>660</v>
      </c>
      <c r="N112" s="56" t="s">
        <v>660</v>
      </c>
      <c r="O112" s="58" t="s">
        <v>661</v>
      </c>
      <c r="P112" s="56" t="s">
        <v>662</v>
      </c>
      <c r="Q112" s="56" t="s">
        <v>663</v>
      </c>
      <c r="R112" s="56" t="s">
        <v>0</v>
      </c>
      <c r="S112" s="59">
        <v>45413</v>
      </c>
      <c r="T112" s="59">
        <v>45534</v>
      </c>
      <c r="U112" s="59" t="s">
        <v>512</v>
      </c>
      <c r="V112" s="238">
        <v>3722000</v>
      </c>
      <c r="W112" s="237">
        <v>247</v>
      </c>
      <c r="X112" s="66"/>
      <c r="Y112" s="56" t="s">
        <v>476</v>
      </c>
      <c r="Z112" s="56" t="s">
        <v>199</v>
      </c>
      <c r="AA112" s="56" t="s">
        <v>199</v>
      </c>
      <c r="AB112" s="56" t="s">
        <v>199</v>
      </c>
      <c r="AC112" s="56" t="s">
        <v>199</v>
      </c>
      <c r="AD112" s="56" t="s">
        <v>487</v>
      </c>
      <c r="AE112" s="56" t="s">
        <v>199</v>
      </c>
      <c r="AF112" s="56" t="s">
        <v>199</v>
      </c>
      <c r="AG112" s="56" t="s">
        <v>199</v>
      </c>
      <c r="AH112" s="56" t="s">
        <v>199</v>
      </c>
      <c r="AI112" s="56" t="s">
        <v>199</v>
      </c>
      <c r="AJ112" s="56" t="s">
        <v>199</v>
      </c>
      <c r="AK112" s="56" t="s">
        <v>199</v>
      </c>
      <c r="AL112" s="56" t="s">
        <v>664</v>
      </c>
    </row>
    <row r="113" spans="2:38" s="226" customFormat="1" ht="128.25" hidden="1">
      <c r="B113" s="56" t="s">
        <v>453</v>
      </c>
      <c r="C113" s="57" t="s">
        <v>454</v>
      </c>
      <c r="D113" s="56" t="s">
        <v>595</v>
      </c>
      <c r="E113" s="56" t="s">
        <v>596</v>
      </c>
      <c r="F113" s="56" t="s">
        <v>597</v>
      </c>
      <c r="G113" s="56"/>
      <c r="H113" s="56" t="s">
        <v>552</v>
      </c>
      <c r="I113" s="56" t="s">
        <v>199</v>
      </c>
      <c r="J113" s="56" t="s">
        <v>199</v>
      </c>
      <c r="K113" s="56" t="s">
        <v>199</v>
      </c>
      <c r="L113" s="56" t="s">
        <v>199</v>
      </c>
      <c r="M113" s="56" t="s">
        <v>665</v>
      </c>
      <c r="N113" s="56" t="s">
        <v>666</v>
      </c>
      <c r="O113" s="58" t="s">
        <v>667</v>
      </c>
      <c r="P113" s="56" t="s">
        <v>668</v>
      </c>
      <c r="Q113" s="56" t="s">
        <v>669</v>
      </c>
      <c r="R113" s="56" t="s">
        <v>99</v>
      </c>
      <c r="S113" s="59">
        <v>45292</v>
      </c>
      <c r="T113" s="59">
        <v>45503</v>
      </c>
      <c r="U113" s="59" t="s">
        <v>512</v>
      </c>
      <c r="V113" s="40"/>
      <c r="W113" s="56"/>
      <c r="X113" s="56">
        <v>50</v>
      </c>
      <c r="Y113" s="56" t="s">
        <v>374</v>
      </c>
      <c r="Z113" s="56" t="s">
        <v>199</v>
      </c>
      <c r="AA113" s="56" t="s">
        <v>199</v>
      </c>
      <c r="AB113" s="56" t="s">
        <v>199</v>
      </c>
      <c r="AC113" s="56" t="s">
        <v>199</v>
      </c>
      <c r="AD113" s="56" t="s">
        <v>487</v>
      </c>
      <c r="AE113" s="56" t="s">
        <v>199</v>
      </c>
      <c r="AF113" s="56" t="s">
        <v>199</v>
      </c>
      <c r="AG113" s="56" t="s">
        <v>199</v>
      </c>
      <c r="AH113" s="56" t="s">
        <v>199</v>
      </c>
      <c r="AI113" s="56" t="s">
        <v>199</v>
      </c>
      <c r="AJ113" s="56" t="s">
        <v>199</v>
      </c>
      <c r="AK113" s="56" t="s">
        <v>199</v>
      </c>
      <c r="AL113" s="56" t="s">
        <v>655</v>
      </c>
    </row>
    <row r="114" spans="2:38" s="226" customFormat="1" ht="128.25" hidden="1">
      <c r="B114" s="56" t="s">
        <v>453</v>
      </c>
      <c r="C114" s="57" t="s">
        <v>454</v>
      </c>
      <c r="D114" s="56" t="s">
        <v>595</v>
      </c>
      <c r="E114" s="56" t="s">
        <v>596</v>
      </c>
      <c r="F114" s="56" t="s">
        <v>597</v>
      </c>
      <c r="G114" s="56"/>
      <c r="H114" s="56" t="s">
        <v>552</v>
      </c>
      <c r="I114" s="56" t="s">
        <v>199</v>
      </c>
      <c r="J114" s="56" t="s">
        <v>199</v>
      </c>
      <c r="K114" s="56" t="s">
        <v>199</v>
      </c>
      <c r="L114" s="56" t="s">
        <v>199</v>
      </c>
      <c r="M114" s="56" t="s">
        <v>670</v>
      </c>
      <c r="N114" s="56" t="s">
        <v>671</v>
      </c>
      <c r="O114" s="58" t="s">
        <v>672</v>
      </c>
      <c r="P114" s="56" t="s">
        <v>668</v>
      </c>
      <c r="Q114" s="56" t="s">
        <v>673</v>
      </c>
      <c r="R114" s="56" t="s">
        <v>99</v>
      </c>
      <c r="S114" s="59">
        <v>45292</v>
      </c>
      <c r="T114" s="59">
        <v>45641</v>
      </c>
      <c r="U114" s="59" t="s">
        <v>512</v>
      </c>
      <c r="V114" s="40"/>
      <c r="W114" s="56"/>
      <c r="X114" s="56">
        <v>50</v>
      </c>
      <c r="Y114" s="56" t="s">
        <v>374</v>
      </c>
      <c r="Z114" s="56" t="s">
        <v>199</v>
      </c>
      <c r="AA114" s="56" t="s">
        <v>199</v>
      </c>
      <c r="AB114" s="56" t="s">
        <v>199</v>
      </c>
      <c r="AC114" s="56" t="s">
        <v>199</v>
      </c>
      <c r="AD114" s="56" t="s">
        <v>487</v>
      </c>
      <c r="AE114" s="56" t="s">
        <v>199</v>
      </c>
      <c r="AF114" s="56" t="s">
        <v>199</v>
      </c>
      <c r="AG114" s="56" t="s">
        <v>199</v>
      </c>
      <c r="AH114" s="56" t="s">
        <v>199</v>
      </c>
      <c r="AI114" s="56" t="s">
        <v>199</v>
      </c>
      <c r="AJ114" s="56" t="s">
        <v>199</v>
      </c>
      <c r="AK114" s="56" t="s">
        <v>199</v>
      </c>
      <c r="AL114" s="56" t="s">
        <v>655</v>
      </c>
    </row>
    <row r="115" spans="2:38" s="226" customFormat="1" ht="199.5" hidden="1">
      <c r="B115" s="56" t="s">
        <v>516</v>
      </c>
      <c r="C115" s="57" t="s">
        <v>517</v>
      </c>
      <c r="D115" s="56" t="s">
        <v>674</v>
      </c>
      <c r="E115" s="56" t="s">
        <v>675</v>
      </c>
      <c r="F115" s="56" t="s">
        <v>676</v>
      </c>
      <c r="G115" s="56"/>
      <c r="H115" s="56" t="s">
        <v>281</v>
      </c>
      <c r="I115" s="56" t="s">
        <v>199</v>
      </c>
      <c r="J115" s="56" t="s">
        <v>199</v>
      </c>
      <c r="K115" s="56" t="s">
        <v>199</v>
      </c>
      <c r="L115" s="56" t="s">
        <v>199</v>
      </c>
      <c r="M115" s="56" t="s">
        <v>677</v>
      </c>
      <c r="N115" s="56" t="s">
        <v>678</v>
      </c>
      <c r="O115" s="58" t="s">
        <v>679</v>
      </c>
      <c r="P115" s="56" t="s">
        <v>524</v>
      </c>
      <c r="Q115" s="56" t="s">
        <v>525</v>
      </c>
      <c r="R115" s="56" t="s">
        <v>0</v>
      </c>
      <c r="S115" s="59">
        <v>45292</v>
      </c>
      <c r="T115" s="59">
        <v>45473</v>
      </c>
      <c r="U115" s="59" t="s">
        <v>199</v>
      </c>
      <c r="V115" s="40"/>
      <c r="W115" s="56"/>
      <c r="X115" s="60">
        <v>0.5</v>
      </c>
      <c r="Y115" s="56" t="s">
        <v>526</v>
      </c>
      <c r="Z115" s="56" t="s">
        <v>401</v>
      </c>
      <c r="AA115" s="56" t="s">
        <v>199</v>
      </c>
      <c r="AB115" s="56" t="s">
        <v>199</v>
      </c>
      <c r="AC115" s="56" t="s">
        <v>199</v>
      </c>
      <c r="AD115" s="56" t="s">
        <v>364</v>
      </c>
      <c r="AE115" s="56" t="s">
        <v>199</v>
      </c>
      <c r="AF115" s="56" t="s">
        <v>199</v>
      </c>
      <c r="AG115" s="56" t="s">
        <v>199</v>
      </c>
      <c r="AH115" s="56" t="s">
        <v>199</v>
      </c>
      <c r="AI115" s="56" t="s">
        <v>199</v>
      </c>
      <c r="AJ115" s="56" t="s">
        <v>365</v>
      </c>
      <c r="AK115" s="56" t="s">
        <v>366</v>
      </c>
      <c r="AL115" s="56" t="s">
        <v>528</v>
      </c>
    </row>
    <row r="116" spans="2:38" s="226" customFormat="1" ht="199.5" hidden="1">
      <c r="B116" s="56" t="s">
        <v>516</v>
      </c>
      <c r="C116" s="57" t="s">
        <v>517</v>
      </c>
      <c r="D116" s="56" t="s">
        <v>674</v>
      </c>
      <c r="E116" s="56" t="s">
        <v>675</v>
      </c>
      <c r="F116" s="56" t="s">
        <v>676</v>
      </c>
      <c r="G116" s="56"/>
      <c r="H116" s="56" t="s">
        <v>281</v>
      </c>
      <c r="I116" s="56" t="s">
        <v>199</v>
      </c>
      <c r="J116" s="56" t="s">
        <v>199</v>
      </c>
      <c r="K116" s="56" t="s">
        <v>199</v>
      </c>
      <c r="L116" s="56" t="s">
        <v>199</v>
      </c>
      <c r="M116" s="56" t="s">
        <v>680</v>
      </c>
      <c r="N116" s="56" t="s">
        <v>681</v>
      </c>
      <c r="O116" s="58" t="s">
        <v>679</v>
      </c>
      <c r="P116" s="56" t="s">
        <v>524</v>
      </c>
      <c r="Q116" s="56" t="s">
        <v>525</v>
      </c>
      <c r="R116" s="56" t="s">
        <v>0</v>
      </c>
      <c r="S116" s="59">
        <v>45474</v>
      </c>
      <c r="T116" s="59">
        <v>45641</v>
      </c>
      <c r="U116" s="59" t="s">
        <v>199</v>
      </c>
      <c r="V116" s="40"/>
      <c r="W116" s="56"/>
      <c r="X116" s="60">
        <v>0.5</v>
      </c>
      <c r="Y116" s="56" t="s">
        <v>526</v>
      </c>
      <c r="Z116" s="56" t="s">
        <v>401</v>
      </c>
      <c r="AA116" s="56" t="s">
        <v>199</v>
      </c>
      <c r="AB116" s="56" t="s">
        <v>199</v>
      </c>
      <c r="AC116" s="56" t="s">
        <v>199</v>
      </c>
      <c r="AD116" s="56" t="s">
        <v>364</v>
      </c>
      <c r="AE116" s="56" t="s">
        <v>199</v>
      </c>
      <c r="AF116" s="56" t="s">
        <v>199</v>
      </c>
      <c r="AG116" s="56" t="s">
        <v>199</v>
      </c>
      <c r="AH116" s="56" t="s">
        <v>199</v>
      </c>
      <c r="AI116" s="56" t="s">
        <v>199</v>
      </c>
      <c r="AJ116" s="56" t="s">
        <v>365</v>
      </c>
      <c r="AK116" s="56" t="s">
        <v>366</v>
      </c>
      <c r="AL116" s="56" t="s">
        <v>528</v>
      </c>
    </row>
    <row r="117" spans="2:38" s="226" customFormat="1" ht="199.5" hidden="1">
      <c r="B117" s="56" t="s">
        <v>516</v>
      </c>
      <c r="C117" s="57" t="s">
        <v>517</v>
      </c>
      <c r="D117" s="56" t="s">
        <v>674</v>
      </c>
      <c r="E117" s="56" t="s">
        <v>675</v>
      </c>
      <c r="F117" s="56" t="s">
        <v>676</v>
      </c>
      <c r="G117" s="56"/>
      <c r="H117" s="56" t="s">
        <v>281</v>
      </c>
      <c r="I117" s="56" t="s">
        <v>199</v>
      </c>
      <c r="J117" s="56" t="s">
        <v>199</v>
      </c>
      <c r="K117" s="56" t="s">
        <v>199</v>
      </c>
      <c r="L117" s="56" t="s">
        <v>199</v>
      </c>
      <c r="M117" s="56" t="s">
        <v>682</v>
      </c>
      <c r="N117" s="56" t="s">
        <v>683</v>
      </c>
      <c r="O117" s="58" t="s">
        <v>684</v>
      </c>
      <c r="P117" s="56" t="s">
        <v>535</v>
      </c>
      <c r="Q117" s="56" t="s">
        <v>536</v>
      </c>
      <c r="R117" s="56" t="s">
        <v>537</v>
      </c>
      <c r="S117" s="59">
        <v>45352</v>
      </c>
      <c r="T117" s="59">
        <v>45641</v>
      </c>
      <c r="U117" s="59" t="s">
        <v>512</v>
      </c>
      <c r="V117" s="40"/>
      <c r="W117" s="56"/>
      <c r="X117" s="60">
        <v>1</v>
      </c>
      <c r="Y117" s="56" t="s">
        <v>400</v>
      </c>
      <c r="Z117" s="56" t="s">
        <v>207</v>
      </c>
      <c r="AA117" s="56" t="s">
        <v>199</v>
      </c>
      <c r="AB117" s="56" t="s">
        <v>199</v>
      </c>
      <c r="AC117" s="56" t="s">
        <v>199</v>
      </c>
      <c r="AD117" s="56" t="s">
        <v>364</v>
      </c>
      <c r="AE117" s="56" t="s">
        <v>199</v>
      </c>
      <c r="AF117" s="56" t="s">
        <v>199</v>
      </c>
      <c r="AG117" s="56" t="s">
        <v>199</v>
      </c>
      <c r="AH117" s="56" t="s">
        <v>199</v>
      </c>
      <c r="AI117" s="56" t="s">
        <v>199</v>
      </c>
      <c r="AJ117" s="56" t="s">
        <v>402</v>
      </c>
      <c r="AK117" s="56" t="s">
        <v>403</v>
      </c>
      <c r="AL117" s="56" t="s">
        <v>685</v>
      </c>
    </row>
    <row r="118" spans="2:38" s="226" customFormat="1" ht="199.5" hidden="1">
      <c r="B118" s="56" t="s">
        <v>516</v>
      </c>
      <c r="C118" s="57" t="s">
        <v>517</v>
      </c>
      <c r="D118" s="56" t="s">
        <v>674</v>
      </c>
      <c r="E118" s="56" t="s">
        <v>675</v>
      </c>
      <c r="F118" s="56" t="s">
        <v>676</v>
      </c>
      <c r="G118" s="56"/>
      <c r="H118" s="56" t="s">
        <v>281</v>
      </c>
      <c r="I118" s="56" t="s">
        <v>199</v>
      </c>
      <c r="J118" s="56" t="s">
        <v>199</v>
      </c>
      <c r="K118" s="56" t="s">
        <v>199</v>
      </c>
      <c r="L118" s="56" t="s">
        <v>199</v>
      </c>
      <c r="M118" s="56" t="s">
        <v>686</v>
      </c>
      <c r="N118" s="56" t="s">
        <v>687</v>
      </c>
      <c r="O118" s="58" t="s">
        <v>688</v>
      </c>
      <c r="P118" s="56" t="s">
        <v>535</v>
      </c>
      <c r="Q118" s="56" t="s">
        <v>536</v>
      </c>
      <c r="R118" s="56" t="s">
        <v>537</v>
      </c>
      <c r="S118" s="59">
        <v>45473</v>
      </c>
      <c r="T118" s="59">
        <v>45641</v>
      </c>
      <c r="U118" s="59" t="s">
        <v>512</v>
      </c>
      <c r="V118" s="40"/>
      <c r="W118" s="56"/>
      <c r="X118" s="60">
        <v>1</v>
      </c>
      <c r="Y118" s="56" t="s">
        <v>401</v>
      </c>
      <c r="Z118" s="56" t="s">
        <v>400</v>
      </c>
      <c r="AA118" s="56" t="s">
        <v>199</v>
      </c>
      <c r="AB118" s="56" t="s">
        <v>199</v>
      </c>
      <c r="AC118" s="56" t="s">
        <v>199</v>
      </c>
      <c r="AD118" s="56" t="s">
        <v>364</v>
      </c>
      <c r="AE118" s="56" t="s">
        <v>199</v>
      </c>
      <c r="AF118" s="56" t="s">
        <v>199</v>
      </c>
      <c r="AG118" s="56" t="s">
        <v>199</v>
      </c>
      <c r="AH118" s="56" t="s">
        <v>199</v>
      </c>
      <c r="AI118" s="56" t="s">
        <v>199</v>
      </c>
      <c r="AJ118" s="56" t="s">
        <v>577</v>
      </c>
      <c r="AK118" s="56" t="s">
        <v>689</v>
      </c>
      <c r="AL118" s="56" t="s">
        <v>685</v>
      </c>
    </row>
    <row r="119" spans="2:38" s="226" customFormat="1" ht="199.5" hidden="1">
      <c r="B119" s="56" t="s">
        <v>516</v>
      </c>
      <c r="C119" s="57" t="s">
        <v>517</v>
      </c>
      <c r="D119" s="56" t="s">
        <v>674</v>
      </c>
      <c r="E119" s="56" t="s">
        <v>675</v>
      </c>
      <c r="F119" s="56" t="s">
        <v>676</v>
      </c>
      <c r="G119" s="56"/>
      <c r="H119" s="56" t="s">
        <v>281</v>
      </c>
      <c r="I119" s="56" t="s">
        <v>199</v>
      </c>
      <c r="J119" s="56" t="s">
        <v>199</v>
      </c>
      <c r="K119" s="56" t="s">
        <v>199</v>
      </c>
      <c r="L119" s="56" t="s">
        <v>199</v>
      </c>
      <c r="M119" s="56" t="s">
        <v>690</v>
      </c>
      <c r="N119" s="56" t="s">
        <v>691</v>
      </c>
      <c r="O119" s="58" t="s">
        <v>692</v>
      </c>
      <c r="P119" s="58" t="s">
        <v>693</v>
      </c>
      <c r="Q119" s="56" t="s">
        <v>694</v>
      </c>
      <c r="R119" s="56" t="s">
        <v>119</v>
      </c>
      <c r="S119" s="59">
        <v>45323</v>
      </c>
      <c r="T119" s="59">
        <v>45412</v>
      </c>
      <c r="U119" s="59" t="s">
        <v>512</v>
      </c>
      <c r="V119" s="40"/>
      <c r="W119" s="56"/>
      <c r="X119" s="71"/>
      <c r="Y119" s="56" t="s">
        <v>400</v>
      </c>
      <c r="Z119" s="56" t="s">
        <v>374</v>
      </c>
      <c r="AA119" s="56" t="s">
        <v>199</v>
      </c>
      <c r="AB119" s="56" t="s">
        <v>199</v>
      </c>
      <c r="AC119" s="56" t="s">
        <v>199</v>
      </c>
      <c r="AD119" s="56" t="s">
        <v>364</v>
      </c>
      <c r="AE119" s="56" t="s">
        <v>487</v>
      </c>
      <c r="AF119" s="56" t="s">
        <v>199</v>
      </c>
      <c r="AG119" s="56" t="s">
        <v>199</v>
      </c>
      <c r="AH119" s="56" t="s">
        <v>199</v>
      </c>
      <c r="AI119" s="56" t="s">
        <v>199</v>
      </c>
      <c r="AJ119" s="56" t="s">
        <v>402</v>
      </c>
      <c r="AK119" s="56" t="s">
        <v>695</v>
      </c>
      <c r="AL119" s="56" t="s">
        <v>655</v>
      </c>
    </row>
    <row r="120" spans="2:38" s="226" customFormat="1" ht="199.5" hidden="1">
      <c r="B120" s="56" t="s">
        <v>516</v>
      </c>
      <c r="C120" s="57" t="s">
        <v>517</v>
      </c>
      <c r="D120" s="56" t="s">
        <v>674</v>
      </c>
      <c r="E120" s="56" t="s">
        <v>675</v>
      </c>
      <c r="F120" s="56" t="s">
        <v>676</v>
      </c>
      <c r="G120" s="56"/>
      <c r="H120" s="56" t="s">
        <v>281</v>
      </c>
      <c r="I120" s="56" t="s">
        <v>199</v>
      </c>
      <c r="J120" s="56" t="s">
        <v>199</v>
      </c>
      <c r="K120" s="56" t="s">
        <v>199</v>
      </c>
      <c r="L120" s="56" t="s">
        <v>199</v>
      </c>
      <c r="M120" s="56" t="s">
        <v>696</v>
      </c>
      <c r="N120" s="56" t="s">
        <v>696</v>
      </c>
      <c r="O120" s="58" t="s">
        <v>697</v>
      </c>
      <c r="P120" s="56" t="s">
        <v>698</v>
      </c>
      <c r="Q120" s="58" t="s">
        <v>693</v>
      </c>
      <c r="R120" s="56" t="s">
        <v>119</v>
      </c>
      <c r="S120" s="59">
        <v>45413</v>
      </c>
      <c r="T120" s="59">
        <v>45443</v>
      </c>
      <c r="U120" s="59" t="s">
        <v>512</v>
      </c>
      <c r="V120" s="40"/>
      <c r="W120" s="56"/>
      <c r="X120" s="71"/>
      <c r="Y120" s="56" t="s">
        <v>400</v>
      </c>
      <c r="Z120" s="56" t="s">
        <v>374</v>
      </c>
      <c r="AA120" s="56" t="s">
        <v>199</v>
      </c>
      <c r="AB120" s="56" t="s">
        <v>199</v>
      </c>
      <c r="AC120" s="56" t="s">
        <v>199</v>
      </c>
      <c r="AD120" s="56" t="s">
        <v>364</v>
      </c>
      <c r="AE120" s="56" t="s">
        <v>487</v>
      </c>
      <c r="AF120" s="56" t="s">
        <v>199</v>
      </c>
      <c r="AG120" s="56" t="s">
        <v>199</v>
      </c>
      <c r="AH120" s="56" t="s">
        <v>199</v>
      </c>
      <c r="AI120" s="56" t="s">
        <v>199</v>
      </c>
      <c r="AJ120" s="56" t="s">
        <v>402</v>
      </c>
      <c r="AK120" s="56" t="s">
        <v>695</v>
      </c>
      <c r="AL120" s="56" t="s">
        <v>655</v>
      </c>
    </row>
    <row r="121" spans="2:38" s="226" customFormat="1" ht="199.5" hidden="1">
      <c r="B121" s="56" t="s">
        <v>516</v>
      </c>
      <c r="C121" s="57" t="s">
        <v>517</v>
      </c>
      <c r="D121" s="56" t="s">
        <v>674</v>
      </c>
      <c r="E121" s="56" t="s">
        <v>675</v>
      </c>
      <c r="F121" s="56" t="s">
        <v>676</v>
      </c>
      <c r="G121" s="56"/>
      <c r="H121" s="56" t="s">
        <v>281</v>
      </c>
      <c r="I121" s="56" t="s">
        <v>199</v>
      </c>
      <c r="J121" s="56" t="s">
        <v>199</v>
      </c>
      <c r="K121" s="56" t="s">
        <v>199</v>
      </c>
      <c r="L121" s="56" t="s">
        <v>199</v>
      </c>
      <c r="M121" s="56" t="s">
        <v>699</v>
      </c>
      <c r="N121" s="56" t="s">
        <v>699</v>
      </c>
      <c r="O121" s="58" t="s">
        <v>700</v>
      </c>
      <c r="P121" s="58" t="s">
        <v>693</v>
      </c>
      <c r="Q121" s="56" t="s">
        <v>701</v>
      </c>
      <c r="R121" s="56" t="s">
        <v>119</v>
      </c>
      <c r="S121" s="59">
        <v>45413</v>
      </c>
      <c r="T121" s="59">
        <v>45443</v>
      </c>
      <c r="U121" s="59" t="s">
        <v>512</v>
      </c>
      <c r="V121" s="40"/>
      <c r="W121" s="56"/>
      <c r="X121" s="71"/>
      <c r="Y121" s="56" t="s">
        <v>400</v>
      </c>
      <c r="Z121" s="56" t="s">
        <v>374</v>
      </c>
      <c r="AA121" s="56" t="s">
        <v>199</v>
      </c>
      <c r="AB121" s="56" t="s">
        <v>199</v>
      </c>
      <c r="AC121" s="56" t="s">
        <v>199</v>
      </c>
      <c r="AD121" s="56" t="s">
        <v>364</v>
      </c>
      <c r="AE121" s="56" t="s">
        <v>487</v>
      </c>
      <c r="AF121" s="56" t="s">
        <v>199</v>
      </c>
      <c r="AG121" s="56" t="s">
        <v>199</v>
      </c>
      <c r="AH121" s="56" t="s">
        <v>199</v>
      </c>
      <c r="AI121" s="56" t="s">
        <v>199</v>
      </c>
      <c r="AJ121" s="56" t="s">
        <v>402</v>
      </c>
      <c r="AK121" s="56" t="s">
        <v>695</v>
      </c>
      <c r="AL121" s="56" t="s">
        <v>655</v>
      </c>
    </row>
    <row r="122" spans="2:38" s="226" customFormat="1" ht="199.5" hidden="1">
      <c r="B122" s="56" t="s">
        <v>516</v>
      </c>
      <c r="C122" s="57" t="s">
        <v>517</v>
      </c>
      <c r="D122" s="56" t="s">
        <v>674</v>
      </c>
      <c r="E122" s="56" t="s">
        <v>675</v>
      </c>
      <c r="F122" s="56" t="s">
        <v>676</v>
      </c>
      <c r="G122" s="56"/>
      <c r="H122" s="56" t="s">
        <v>281</v>
      </c>
      <c r="I122" s="56" t="s">
        <v>199</v>
      </c>
      <c r="J122" s="56" t="s">
        <v>199</v>
      </c>
      <c r="K122" s="56" t="s">
        <v>199</v>
      </c>
      <c r="L122" s="56" t="s">
        <v>199</v>
      </c>
      <c r="M122" s="56" t="s">
        <v>702</v>
      </c>
      <c r="N122" s="56" t="s">
        <v>702</v>
      </c>
      <c r="O122" s="58" t="s">
        <v>703</v>
      </c>
      <c r="P122" s="56" t="s">
        <v>704</v>
      </c>
      <c r="Q122" s="56"/>
      <c r="R122" s="56" t="s">
        <v>99</v>
      </c>
      <c r="S122" s="59">
        <v>45444</v>
      </c>
      <c r="T122" s="59">
        <v>45504</v>
      </c>
      <c r="U122" s="59" t="s">
        <v>512</v>
      </c>
      <c r="V122" s="40"/>
      <c r="W122" s="56"/>
      <c r="X122" s="59"/>
      <c r="Y122" s="56" t="s">
        <v>400</v>
      </c>
      <c r="Z122" s="56" t="s">
        <v>374</v>
      </c>
      <c r="AA122" s="56" t="s">
        <v>199</v>
      </c>
      <c r="AB122" s="56" t="s">
        <v>199</v>
      </c>
      <c r="AC122" s="56" t="s">
        <v>199</v>
      </c>
      <c r="AD122" s="56" t="s">
        <v>364</v>
      </c>
      <c r="AE122" s="56" t="s">
        <v>487</v>
      </c>
      <c r="AF122" s="56" t="s">
        <v>199</v>
      </c>
      <c r="AG122" s="56" t="s">
        <v>199</v>
      </c>
      <c r="AH122" s="56" t="s">
        <v>199</v>
      </c>
      <c r="AI122" s="56" t="s">
        <v>199</v>
      </c>
      <c r="AJ122" s="56" t="s">
        <v>402</v>
      </c>
      <c r="AK122" s="56" t="s">
        <v>695</v>
      </c>
      <c r="AL122" s="56" t="s">
        <v>655</v>
      </c>
    </row>
    <row r="123" spans="2:38" s="226" customFormat="1" ht="128.25" hidden="1">
      <c r="B123" s="56" t="s">
        <v>453</v>
      </c>
      <c r="C123" s="57" t="s">
        <v>454</v>
      </c>
      <c r="D123" s="56" t="s">
        <v>705</v>
      </c>
      <c r="E123" s="56" t="s">
        <v>706</v>
      </c>
      <c r="F123" s="56" t="s">
        <v>706</v>
      </c>
      <c r="G123" s="56"/>
      <c r="H123" s="56" t="s">
        <v>552</v>
      </c>
      <c r="I123" s="56" t="s">
        <v>199</v>
      </c>
      <c r="J123" s="56" t="s">
        <v>199</v>
      </c>
      <c r="K123" s="56" t="s">
        <v>199</v>
      </c>
      <c r="L123" s="56" t="s">
        <v>199</v>
      </c>
      <c r="M123" s="56" t="s">
        <v>707</v>
      </c>
      <c r="N123" s="56" t="s">
        <v>708</v>
      </c>
      <c r="O123" s="58" t="s">
        <v>709</v>
      </c>
      <c r="P123" s="56" t="s">
        <v>524</v>
      </c>
      <c r="Q123" s="56" t="s">
        <v>525</v>
      </c>
      <c r="R123" s="56" t="s">
        <v>0</v>
      </c>
      <c r="S123" s="59">
        <v>45292</v>
      </c>
      <c r="T123" s="77">
        <v>45473</v>
      </c>
      <c r="U123" s="59" t="s">
        <v>512</v>
      </c>
      <c r="V123" s="59"/>
      <c r="W123" s="56"/>
      <c r="X123" s="60">
        <v>0.1</v>
      </c>
      <c r="Y123" s="56" t="s">
        <v>526</v>
      </c>
      <c r="Z123" s="56" t="s">
        <v>374</v>
      </c>
      <c r="AA123" s="56" t="s">
        <v>199</v>
      </c>
      <c r="AB123" s="56" t="s">
        <v>199</v>
      </c>
      <c r="AC123" s="56" t="s">
        <v>199</v>
      </c>
      <c r="AD123" s="56" t="s">
        <v>364</v>
      </c>
      <c r="AE123" s="56" t="s">
        <v>199</v>
      </c>
      <c r="AF123" s="56" t="s">
        <v>199</v>
      </c>
      <c r="AG123" s="56" t="s">
        <v>199</v>
      </c>
      <c r="AH123" s="56" t="s">
        <v>199</v>
      </c>
      <c r="AI123" s="56" t="s">
        <v>199</v>
      </c>
      <c r="AJ123" s="56" t="s">
        <v>365</v>
      </c>
      <c r="AK123" s="56" t="s">
        <v>710</v>
      </c>
      <c r="AL123" s="56" t="s">
        <v>528</v>
      </c>
    </row>
    <row r="124" spans="2:38" s="226" customFormat="1" ht="128.25" hidden="1">
      <c r="B124" s="56" t="s">
        <v>453</v>
      </c>
      <c r="C124" s="57" t="s">
        <v>454</v>
      </c>
      <c r="D124" s="56" t="s">
        <v>705</v>
      </c>
      <c r="E124" s="56" t="s">
        <v>706</v>
      </c>
      <c r="F124" s="56" t="s">
        <v>706</v>
      </c>
      <c r="G124" s="56"/>
      <c r="H124" s="56" t="s">
        <v>552</v>
      </c>
      <c r="I124" s="56" t="s">
        <v>199</v>
      </c>
      <c r="J124" s="56" t="s">
        <v>199</v>
      </c>
      <c r="K124" s="56" t="s">
        <v>199</v>
      </c>
      <c r="L124" s="56" t="s">
        <v>199</v>
      </c>
      <c r="M124" s="56" t="s">
        <v>711</v>
      </c>
      <c r="N124" s="56" t="s">
        <v>712</v>
      </c>
      <c r="O124" s="58" t="s">
        <v>709</v>
      </c>
      <c r="P124" s="56" t="s">
        <v>524</v>
      </c>
      <c r="Q124" s="56" t="s">
        <v>525</v>
      </c>
      <c r="R124" s="56" t="s">
        <v>0</v>
      </c>
      <c r="S124" s="59">
        <v>45474</v>
      </c>
      <c r="T124" s="77">
        <v>45641</v>
      </c>
      <c r="U124" s="59" t="s">
        <v>512</v>
      </c>
      <c r="V124" s="40"/>
      <c r="W124" s="56"/>
      <c r="X124" s="60">
        <v>0.1</v>
      </c>
      <c r="Y124" s="56" t="s">
        <v>526</v>
      </c>
      <c r="Z124" s="56" t="s">
        <v>374</v>
      </c>
      <c r="AA124" s="56" t="s">
        <v>199</v>
      </c>
      <c r="AB124" s="56" t="s">
        <v>199</v>
      </c>
      <c r="AC124" s="56" t="s">
        <v>199</v>
      </c>
      <c r="AD124" s="56" t="s">
        <v>364</v>
      </c>
      <c r="AE124" s="56" t="s">
        <v>199</v>
      </c>
      <c r="AF124" s="56" t="s">
        <v>199</v>
      </c>
      <c r="AG124" s="56" t="s">
        <v>199</v>
      </c>
      <c r="AH124" s="56" t="s">
        <v>199</v>
      </c>
      <c r="AI124" s="56" t="s">
        <v>199</v>
      </c>
      <c r="AJ124" s="56" t="s">
        <v>365</v>
      </c>
      <c r="AK124" s="56" t="s">
        <v>710</v>
      </c>
      <c r="AL124" s="56" t="s">
        <v>528</v>
      </c>
    </row>
    <row r="125" spans="2:38" s="226" customFormat="1" ht="128.25" hidden="1">
      <c r="B125" s="56" t="s">
        <v>453</v>
      </c>
      <c r="C125" s="57" t="s">
        <v>454</v>
      </c>
      <c r="D125" s="56" t="s">
        <v>705</v>
      </c>
      <c r="E125" s="56" t="s">
        <v>706</v>
      </c>
      <c r="F125" s="56" t="s">
        <v>706</v>
      </c>
      <c r="G125" s="56"/>
      <c r="H125" s="56" t="s">
        <v>552</v>
      </c>
      <c r="I125" s="56" t="s">
        <v>199</v>
      </c>
      <c r="J125" s="56" t="s">
        <v>199</v>
      </c>
      <c r="K125" s="56" t="s">
        <v>199</v>
      </c>
      <c r="L125" s="56" t="s">
        <v>199</v>
      </c>
      <c r="M125" s="56" t="s">
        <v>713</v>
      </c>
      <c r="N125" s="58" t="s">
        <v>714</v>
      </c>
      <c r="O125" s="56" t="s">
        <v>715</v>
      </c>
      <c r="P125" s="56" t="s">
        <v>524</v>
      </c>
      <c r="Q125" s="56" t="s">
        <v>525</v>
      </c>
      <c r="R125" s="56" t="s">
        <v>0</v>
      </c>
      <c r="S125" s="59">
        <v>45292</v>
      </c>
      <c r="T125" s="77">
        <v>45473</v>
      </c>
      <c r="U125" s="59" t="s">
        <v>512</v>
      </c>
      <c r="V125" s="40"/>
      <c r="W125" s="56"/>
      <c r="X125" s="60">
        <v>0.1</v>
      </c>
      <c r="Y125" s="56" t="s">
        <v>526</v>
      </c>
      <c r="Z125" s="56" t="s">
        <v>374</v>
      </c>
      <c r="AA125" s="56" t="s">
        <v>199</v>
      </c>
      <c r="AB125" s="56" t="s">
        <v>199</v>
      </c>
      <c r="AC125" s="56" t="s">
        <v>199</v>
      </c>
      <c r="AD125" s="56" t="s">
        <v>364</v>
      </c>
      <c r="AE125" s="56" t="s">
        <v>199</v>
      </c>
      <c r="AF125" s="56" t="s">
        <v>199</v>
      </c>
      <c r="AG125" s="56" t="s">
        <v>199</v>
      </c>
      <c r="AH125" s="56" t="s">
        <v>199</v>
      </c>
      <c r="AI125" s="56" t="s">
        <v>199</v>
      </c>
      <c r="AJ125" s="56" t="s">
        <v>365</v>
      </c>
      <c r="AK125" s="56" t="s">
        <v>409</v>
      </c>
      <c r="AL125" s="56" t="s">
        <v>528</v>
      </c>
    </row>
    <row r="126" spans="2:38" s="226" customFormat="1" ht="128.25" hidden="1">
      <c r="B126" s="56" t="s">
        <v>453</v>
      </c>
      <c r="C126" s="57" t="s">
        <v>454</v>
      </c>
      <c r="D126" s="56" t="s">
        <v>705</v>
      </c>
      <c r="E126" s="56" t="s">
        <v>706</v>
      </c>
      <c r="F126" s="56" t="s">
        <v>706</v>
      </c>
      <c r="G126" s="56"/>
      <c r="H126" s="56" t="s">
        <v>552</v>
      </c>
      <c r="I126" s="56" t="s">
        <v>199</v>
      </c>
      <c r="J126" s="56" t="s">
        <v>199</v>
      </c>
      <c r="K126" s="56" t="s">
        <v>199</v>
      </c>
      <c r="L126" s="56" t="s">
        <v>199</v>
      </c>
      <c r="M126" s="56" t="s">
        <v>716</v>
      </c>
      <c r="N126" s="58" t="s">
        <v>714</v>
      </c>
      <c r="O126" s="56" t="s">
        <v>715</v>
      </c>
      <c r="P126" s="56" t="s">
        <v>525</v>
      </c>
      <c r="Q126" s="56" t="s">
        <v>524</v>
      </c>
      <c r="R126" s="56" t="s">
        <v>0</v>
      </c>
      <c r="S126" s="59">
        <v>45474</v>
      </c>
      <c r="T126" s="77">
        <v>45641</v>
      </c>
      <c r="U126" s="59" t="s">
        <v>512</v>
      </c>
      <c r="V126" s="40"/>
      <c r="W126" s="56"/>
      <c r="X126" s="60">
        <v>0.3</v>
      </c>
      <c r="Y126" s="56" t="s">
        <v>526</v>
      </c>
      <c r="Z126" s="56" t="s">
        <v>374</v>
      </c>
      <c r="AA126" s="56" t="s">
        <v>199</v>
      </c>
      <c r="AB126" s="56" t="s">
        <v>199</v>
      </c>
      <c r="AC126" s="56" t="s">
        <v>199</v>
      </c>
      <c r="AD126" s="56" t="s">
        <v>364</v>
      </c>
      <c r="AE126" s="56" t="s">
        <v>199</v>
      </c>
      <c r="AF126" s="56" t="s">
        <v>199</v>
      </c>
      <c r="AG126" s="56" t="s">
        <v>199</v>
      </c>
      <c r="AH126" s="56" t="s">
        <v>199</v>
      </c>
      <c r="AI126" s="56" t="s">
        <v>199</v>
      </c>
      <c r="AJ126" s="56" t="s">
        <v>365</v>
      </c>
      <c r="AK126" s="56" t="s">
        <v>409</v>
      </c>
      <c r="AL126" s="56" t="s">
        <v>528</v>
      </c>
    </row>
    <row r="127" spans="2:38" s="226" customFormat="1" ht="128.25" hidden="1">
      <c r="B127" s="56" t="s">
        <v>453</v>
      </c>
      <c r="C127" s="57" t="s">
        <v>454</v>
      </c>
      <c r="D127" s="56" t="s">
        <v>705</v>
      </c>
      <c r="E127" s="56" t="s">
        <v>706</v>
      </c>
      <c r="F127" s="56" t="s">
        <v>706</v>
      </c>
      <c r="G127" s="56"/>
      <c r="H127" s="56" t="s">
        <v>552</v>
      </c>
      <c r="I127" s="56" t="s">
        <v>199</v>
      </c>
      <c r="J127" s="56" t="s">
        <v>199</v>
      </c>
      <c r="K127" s="56" t="s">
        <v>199</v>
      </c>
      <c r="L127" s="56" t="s">
        <v>199</v>
      </c>
      <c r="M127" s="56" t="s">
        <v>717</v>
      </c>
      <c r="N127" s="56" t="s">
        <v>718</v>
      </c>
      <c r="O127" s="58" t="s">
        <v>719</v>
      </c>
      <c r="P127" s="56" t="s">
        <v>524</v>
      </c>
      <c r="Q127" s="56" t="s">
        <v>525</v>
      </c>
      <c r="R127" s="56" t="s">
        <v>0</v>
      </c>
      <c r="S127" s="59">
        <v>45474</v>
      </c>
      <c r="T127" s="59">
        <v>45641</v>
      </c>
      <c r="U127" s="59" t="s">
        <v>512</v>
      </c>
      <c r="V127" s="40"/>
      <c r="W127" s="56"/>
      <c r="X127" s="60">
        <v>0.2</v>
      </c>
      <c r="Y127" s="56" t="s">
        <v>526</v>
      </c>
      <c r="Z127" s="56" t="s">
        <v>374</v>
      </c>
      <c r="AA127" s="56" t="s">
        <v>199</v>
      </c>
      <c r="AB127" s="56" t="s">
        <v>199</v>
      </c>
      <c r="AC127" s="56" t="s">
        <v>199</v>
      </c>
      <c r="AD127" s="56" t="s">
        <v>364</v>
      </c>
      <c r="AE127" s="56" t="s">
        <v>199</v>
      </c>
      <c r="AF127" s="56" t="s">
        <v>199</v>
      </c>
      <c r="AG127" s="56" t="s">
        <v>199</v>
      </c>
      <c r="AH127" s="56" t="s">
        <v>199</v>
      </c>
      <c r="AI127" s="56" t="s">
        <v>199</v>
      </c>
      <c r="AJ127" s="56" t="s">
        <v>402</v>
      </c>
      <c r="AK127" s="56" t="s">
        <v>601</v>
      </c>
      <c r="AL127" s="56" t="s">
        <v>528</v>
      </c>
    </row>
    <row r="128" spans="2:38" s="226" customFormat="1" ht="128.25" hidden="1">
      <c r="B128" s="56" t="s">
        <v>453</v>
      </c>
      <c r="C128" s="57" t="s">
        <v>454</v>
      </c>
      <c r="D128" s="56" t="s">
        <v>705</v>
      </c>
      <c r="E128" s="56" t="s">
        <v>706</v>
      </c>
      <c r="F128" s="56" t="s">
        <v>706</v>
      </c>
      <c r="G128" s="56"/>
      <c r="H128" s="56" t="s">
        <v>552</v>
      </c>
      <c r="I128" s="56" t="s">
        <v>199</v>
      </c>
      <c r="J128" s="56" t="s">
        <v>199</v>
      </c>
      <c r="K128" s="56" t="s">
        <v>199</v>
      </c>
      <c r="L128" s="56" t="s">
        <v>199</v>
      </c>
      <c r="M128" s="56" t="s">
        <v>720</v>
      </c>
      <c r="N128" s="56" t="s">
        <v>721</v>
      </c>
      <c r="O128" s="58" t="s">
        <v>722</v>
      </c>
      <c r="P128" s="56" t="s">
        <v>524</v>
      </c>
      <c r="Q128" s="56" t="s">
        <v>525</v>
      </c>
      <c r="R128" s="56" t="s">
        <v>0</v>
      </c>
      <c r="S128" s="59">
        <v>45505</v>
      </c>
      <c r="T128" s="59">
        <v>45595</v>
      </c>
      <c r="U128" s="59" t="s">
        <v>512</v>
      </c>
      <c r="V128" s="40"/>
      <c r="W128" s="56"/>
      <c r="X128" s="60">
        <v>0.1</v>
      </c>
      <c r="Y128" s="56" t="s">
        <v>526</v>
      </c>
      <c r="Z128" s="56" t="s">
        <v>374</v>
      </c>
      <c r="AA128" s="56" t="s">
        <v>199</v>
      </c>
      <c r="AB128" s="56" t="s">
        <v>199</v>
      </c>
      <c r="AC128" s="56" t="s">
        <v>199</v>
      </c>
      <c r="AD128" s="56" t="s">
        <v>364</v>
      </c>
      <c r="AE128" s="56" t="s">
        <v>487</v>
      </c>
      <c r="AF128" s="56" t="s">
        <v>199</v>
      </c>
      <c r="AG128" s="56" t="s">
        <v>199</v>
      </c>
      <c r="AH128" s="56" t="s">
        <v>199</v>
      </c>
      <c r="AI128" s="56" t="s">
        <v>199</v>
      </c>
      <c r="AJ128" s="56" t="s">
        <v>402</v>
      </c>
      <c r="AK128" s="56" t="s">
        <v>601</v>
      </c>
      <c r="AL128" s="56" t="s">
        <v>528</v>
      </c>
    </row>
    <row r="129" spans="2:38" s="226" customFormat="1" ht="128.25" hidden="1">
      <c r="B129" s="56" t="s">
        <v>453</v>
      </c>
      <c r="C129" s="57" t="s">
        <v>454</v>
      </c>
      <c r="D129" s="56" t="s">
        <v>705</v>
      </c>
      <c r="E129" s="56" t="s">
        <v>706</v>
      </c>
      <c r="F129" s="56" t="s">
        <v>706</v>
      </c>
      <c r="G129" s="56"/>
      <c r="H129" s="56" t="s">
        <v>552</v>
      </c>
      <c r="I129" s="56" t="s">
        <v>199</v>
      </c>
      <c r="J129" s="56" t="s">
        <v>199</v>
      </c>
      <c r="K129" s="56" t="s">
        <v>199</v>
      </c>
      <c r="L129" s="56" t="s">
        <v>199</v>
      </c>
      <c r="M129" s="56" t="s">
        <v>723</v>
      </c>
      <c r="N129" s="56" t="s">
        <v>724</v>
      </c>
      <c r="O129" s="58" t="s">
        <v>725</v>
      </c>
      <c r="P129" s="56" t="s">
        <v>525</v>
      </c>
      <c r="Q129" s="56" t="s">
        <v>524</v>
      </c>
      <c r="R129" s="56" t="s">
        <v>0</v>
      </c>
      <c r="S129" s="59">
        <v>45292</v>
      </c>
      <c r="T129" s="59">
        <v>45473</v>
      </c>
      <c r="U129" s="59" t="s">
        <v>512</v>
      </c>
      <c r="V129" s="40"/>
      <c r="W129" s="56"/>
      <c r="X129" s="60">
        <v>0.1</v>
      </c>
      <c r="Y129" s="56" t="s">
        <v>526</v>
      </c>
      <c r="Z129" s="56" t="s">
        <v>374</v>
      </c>
      <c r="AA129" s="56" t="s">
        <v>199</v>
      </c>
      <c r="AB129" s="56" t="s">
        <v>199</v>
      </c>
      <c r="AC129" s="56" t="s">
        <v>199</v>
      </c>
      <c r="AD129" s="56" t="s">
        <v>364</v>
      </c>
      <c r="AE129" s="56" t="s">
        <v>513</v>
      </c>
      <c r="AF129" s="56" t="s">
        <v>199</v>
      </c>
      <c r="AG129" s="56" t="s">
        <v>199</v>
      </c>
      <c r="AH129" s="56" t="s">
        <v>199</v>
      </c>
      <c r="AI129" s="56" t="s">
        <v>199</v>
      </c>
      <c r="AJ129" s="56" t="s">
        <v>365</v>
      </c>
      <c r="AK129" s="56" t="s">
        <v>639</v>
      </c>
      <c r="AL129" s="56" t="s">
        <v>528</v>
      </c>
    </row>
    <row r="130" spans="2:38" s="226" customFormat="1" ht="128.25" hidden="1">
      <c r="B130" s="56" t="s">
        <v>453</v>
      </c>
      <c r="C130" s="57" t="s">
        <v>454</v>
      </c>
      <c r="D130" s="56" t="s">
        <v>705</v>
      </c>
      <c r="E130" s="56" t="s">
        <v>706</v>
      </c>
      <c r="F130" s="56" t="s">
        <v>706</v>
      </c>
      <c r="G130" s="56"/>
      <c r="H130" s="56" t="s">
        <v>552</v>
      </c>
      <c r="I130" s="56" t="s">
        <v>199</v>
      </c>
      <c r="J130" s="56" t="s">
        <v>199</v>
      </c>
      <c r="K130" s="56" t="s">
        <v>199</v>
      </c>
      <c r="L130" s="56" t="s">
        <v>199</v>
      </c>
      <c r="M130" s="56" t="s">
        <v>726</v>
      </c>
      <c r="N130" s="56" t="s">
        <v>727</v>
      </c>
      <c r="O130" s="58" t="s">
        <v>728</v>
      </c>
      <c r="P130" s="56" t="s">
        <v>258</v>
      </c>
      <c r="Q130" s="56" t="s">
        <v>729</v>
      </c>
      <c r="R130" s="58" t="s">
        <v>72</v>
      </c>
      <c r="S130" s="59">
        <v>45292</v>
      </c>
      <c r="T130" s="59">
        <v>45641</v>
      </c>
      <c r="U130" s="64" t="s">
        <v>199</v>
      </c>
      <c r="V130" s="40"/>
      <c r="W130" s="56"/>
      <c r="X130" s="60">
        <v>1</v>
      </c>
      <c r="Y130" s="56" t="s">
        <v>374</v>
      </c>
      <c r="Z130" s="56" t="s">
        <v>199</v>
      </c>
      <c r="AA130" s="56" t="s">
        <v>199</v>
      </c>
      <c r="AB130" s="56" t="s">
        <v>199</v>
      </c>
      <c r="AC130" s="56" t="s">
        <v>199</v>
      </c>
      <c r="AD130" s="56" t="s">
        <v>209</v>
      </c>
      <c r="AE130" s="56" t="s">
        <v>199</v>
      </c>
      <c r="AF130" s="56" t="s">
        <v>199</v>
      </c>
      <c r="AG130" s="56" t="s">
        <v>199</v>
      </c>
      <c r="AH130" s="56" t="s">
        <v>199</v>
      </c>
      <c r="AI130" s="56" t="s">
        <v>199</v>
      </c>
      <c r="AJ130" s="56" t="s">
        <v>199</v>
      </c>
      <c r="AK130" s="56" t="s">
        <v>199</v>
      </c>
      <c r="AL130" s="58" t="s">
        <v>261</v>
      </c>
    </row>
    <row r="131" spans="2:38" s="226" customFormat="1" ht="128.25" hidden="1">
      <c r="B131" s="68" t="s">
        <v>453</v>
      </c>
      <c r="C131" s="69" t="s">
        <v>454</v>
      </c>
      <c r="D131" s="65" t="s">
        <v>705</v>
      </c>
      <c r="E131" s="56" t="s">
        <v>706</v>
      </c>
      <c r="F131" s="65" t="s">
        <v>706</v>
      </c>
      <c r="G131" s="65"/>
      <c r="H131" s="65" t="s">
        <v>552</v>
      </c>
      <c r="I131" s="65" t="s">
        <v>199</v>
      </c>
      <c r="J131" s="56" t="s">
        <v>199</v>
      </c>
      <c r="K131" s="56" t="s">
        <v>199</v>
      </c>
      <c r="L131" s="56" t="s">
        <v>199</v>
      </c>
      <c r="M131" s="56" t="s">
        <v>730</v>
      </c>
      <c r="N131" s="56" t="s">
        <v>731</v>
      </c>
      <c r="O131" s="58" t="s">
        <v>732</v>
      </c>
      <c r="P131" s="56" t="s">
        <v>347</v>
      </c>
      <c r="Q131" s="65" t="s">
        <v>396</v>
      </c>
      <c r="R131" s="56" t="s">
        <v>84</v>
      </c>
      <c r="S131" s="59">
        <v>45324</v>
      </c>
      <c r="T131" s="59">
        <v>45626</v>
      </c>
      <c r="U131" s="59" t="s">
        <v>281</v>
      </c>
      <c r="V131" s="39" t="s">
        <v>206</v>
      </c>
      <c r="W131" s="58" t="s">
        <v>206</v>
      </c>
      <c r="X131" s="60">
        <v>1</v>
      </c>
      <c r="Y131" s="56" t="s">
        <v>400</v>
      </c>
      <c r="Z131" s="56" t="s">
        <v>401</v>
      </c>
      <c r="AA131" s="56" t="s">
        <v>374</v>
      </c>
      <c r="AB131" s="56" t="s">
        <v>199</v>
      </c>
      <c r="AC131" s="58" t="s">
        <v>199</v>
      </c>
      <c r="AD131" s="56" t="s">
        <v>364</v>
      </c>
      <c r="AE131" s="56" t="s">
        <v>199</v>
      </c>
      <c r="AF131" s="56" t="s">
        <v>199</v>
      </c>
      <c r="AG131" s="56" t="s">
        <v>199</v>
      </c>
      <c r="AH131" s="56" t="s">
        <v>199</v>
      </c>
      <c r="AI131" s="56" t="s">
        <v>199</v>
      </c>
      <c r="AJ131" s="56" t="s">
        <v>365</v>
      </c>
      <c r="AK131" s="56" t="s">
        <v>366</v>
      </c>
      <c r="AL131" s="56" t="s">
        <v>418</v>
      </c>
    </row>
    <row r="132" spans="2:38" s="226" customFormat="1" ht="128.25" hidden="1">
      <c r="B132" s="56" t="s">
        <v>453</v>
      </c>
      <c r="C132" s="57" t="s">
        <v>454</v>
      </c>
      <c r="D132" s="56" t="s">
        <v>705</v>
      </c>
      <c r="E132" s="56" t="s">
        <v>706</v>
      </c>
      <c r="F132" s="56" t="s">
        <v>706</v>
      </c>
      <c r="G132" s="56"/>
      <c r="H132" s="56" t="s">
        <v>552</v>
      </c>
      <c r="I132" s="56" t="s">
        <v>199</v>
      </c>
      <c r="J132" s="56" t="s">
        <v>199</v>
      </c>
      <c r="K132" s="56" t="s">
        <v>199</v>
      </c>
      <c r="L132" s="56" t="s">
        <v>199</v>
      </c>
      <c r="M132" s="56" t="s">
        <v>733</v>
      </c>
      <c r="N132" s="56" t="s">
        <v>734</v>
      </c>
      <c r="O132" s="58" t="s">
        <v>735</v>
      </c>
      <c r="P132" s="56" t="s">
        <v>609</v>
      </c>
      <c r="Q132" s="56" t="s">
        <v>610</v>
      </c>
      <c r="R132" s="56" t="s">
        <v>0</v>
      </c>
      <c r="S132" s="64">
        <v>45292</v>
      </c>
      <c r="T132" s="64">
        <v>45641</v>
      </c>
      <c r="U132" s="64" t="s">
        <v>512</v>
      </c>
      <c r="V132" s="40"/>
      <c r="W132" s="56"/>
      <c r="X132" s="58">
        <v>60</v>
      </c>
      <c r="Y132" s="56" t="s">
        <v>476</v>
      </c>
      <c r="Z132" s="56" t="s">
        <v>374</v>
      </c>
      <c r="AA132" s="56" t="s">
        <v>199</v>
      </c>
      <c r="AB132" s="56" t="s">
        <v>199</v>
      </c>
      <c r="AC132" s="56" t="s">
        <v>199</v>
      </c>
      <c r="AD132" s="56" t="s">
        <v>621</v>
      </c>
      <c r="AE132" s="56" t="s">
        <v>513</v>
      </c>
      <c r="AF132" s="56" t="s">
        <v>487</v>
      </c>
      <c r="AG132" s="56" t="s">
        <v>199</v>
      </c>
      <c r="AH132" s="56" t="s">
        <v>199</v>
      </c>
      <c r="AI132" s="56" t="s">
        <v>199</v>
      </c>
      <c r="AJ132" s="56" t="s">
        <v>199</v>
      </c>
      <c r="AK132" s="56" t="s">
        <v>199</v>
      </c>
      <c r="AL132" s="56" t="s">
        <v>611</v>
      </c>
    </row>
    <row r="133" spans="2:38" s="226" customFormat="1" ht="128.25" hidden="1">
      <c r="B133" s="56" t="s">
        <v>453</v>
      </c>
      <c r="C133" s="57" t="s">
        <v>454</v>
      </c>
      <c r="D133" s="56" t="s">
        <v>705</v>
      </c>
      <c r="E133" s="56" t="s">
        <v>706</v>
      </c>
      <c r="F133" s="56" t="s">
        <v>706</v>
      </c>
      <c r="G133" s="56"/>
      <c r="H133" s="56" t="s">
        <v>552</v>
      </c>
      <c r="I133" s="56" t="s">
        <v>199</v>
      </c>
      <c r="J133" s="56" t="s">
        <v>199</v>
      </c>
      <c r="K133" s="56" t="s">
        <v>199</v>
      </c>
      <c r="L133" s="56" t="s">
        <v>199</v>
      </c>
      <c r="M133" s="56" t="s">
        <v>736</v>
      </c>
      <c r="N133" s="56" t="s">
        <v>737</v>
      </c>
      <c r="O133" s="58" t="s">
        <v>738</v>
      </c>
      <c r="P133" s="56" t="s">
        <v>609</v>
      </c>
      <c r="Q133" s="56" t="s">
        <v>610</v>
      </c>
      <c r="R133" s="56" t="s">
        <v>0</v>
      </c>
      <c r="S133" s="64">
        <v>45292</v>
      </c>
      <c r="T133" s="64">
        <v>45641</v>
      </c>
      <c r="U133" s="64" t="s">
        <v>512</v>
      </c>
      <c r="V133" s="40"/>
      <c r="W133" s="56"/>
      <c r="X133" s="58">
        <v>40</v>
      </c>
      <c r="Y133" s="56" t="s">
        <v>476</v>
      </c>
      <c r="Z133" s="56" t="s">
        <v>374</v>
      </c>
      <c r="AA133" s="56" t="s">
        <v>199</v>
      </c>
      <c r="AB133" s="56" t="s">
        <v>199</v>
      </c>
      <c r="AC133" s="56" t="s">
        <v>199</v>
      </c>
      <c r="AD133" s="56" t="s">
        <v>621</v>
      </c>
      <c r="AE133" s="56" t="s">
        <v>513</v>
      </c>
      <c r="AF133" s="56" t="s">
        <v>487</v>
      </c>
      <c r="AG133" s="56" t="s">
        <v>199</v>
      </c>
      <c r="AH133" s="56" t="s">
        <v>199</v>
      </c>
      <c r="AI133" s="56" t="s">
        <v>199</v>
      </c>
      <c r="AJ133" s="56" t="s">
        <v>199</v>
      </c>
      <c r="AK133" s="56" t="s">
        <v>199</v>
      </c>
      <c r="AL133" s="56" t="s">
        <v>611</v>
      </c>
    </row>
    <row r="134" spans="2:38" s="226" customFormat="1" ht="128.25">
      <c r="B134" s="56" t="s">
        <v>453</v>
      </c>
      <c r="C134" s="57" t="s">
        <v>454</v>
      </c>
      <c r="D134" s="56" t="s">
        <v>705</v>
      </c>
      <c r="E134" s="56" t="s">
        <v>706</v>
      </c>
      <c r="F134" s="56" t="s">
        <v>706</v>
      </c>
      <c r="G134" s="56"/>
      <c r="H134" s="56" t="s">
        <v>552</v>
      </c>
      <c r="I134" s="56" t="s">
        <v>199</v>
      </c>
      <c r="J134" s="56" t="s">
        <v>199</v>
      </c>
      <c r="K134" s="56" t="s">
        <v>199</v>
      </c>
      <c r="L134" s="56" t="s">
        <v>199</v>
      </c>
      <c r="M134" s="73" t="s">
        <v>739</v>
      </c>
      <c r="N134" s="56" t="s">
        <v>740</v>
      </c>
      <c r="O134" s="58" t="s">
        <v>741</v>
      </c>
      <c r="P134" s="56" t="s">
        <v>662</v>
      </c>
      <c r="Q134" s="56" t="s">
        <v>663</v>
      </c>
      <c r="R134" s="56" t="s">
        <v>0</v>
      </c>
      <c r="S134" s="59">
        <v>45292</v>
      </c>
      <c r="T134" s="59">
        <v>45473</v>
      </c>
      <c r="U134" s="59" t="s">
        <v>0</v>
      </c>
      <c r="V134" s="224">
        <v>778694968.5</v>
      </c>
      <c r="W134" s="237" t="s">
        <v>742</v>
      </c>
      <c r="X134" s="56">
        <v>40</v>
      </c>
      <c r="Y134" s="56" t="s">
        <v>449</v>
      </c>
      <c r="Z134" s="56" t="s">
        <v>208</v>
      </c>
      <c r="AA134" s="56" t="s">
        <v>374</v>
      </c>
      <c r="AB134" s="56" t="s">
        <v>199</v>
      </c>
      <c r="AC134" s="56" t="s">
        <v>199</v>
      </c>
      <c r="AD134" s="56" t="s">
        <v>209</v>
      </c>
      <c r="AE134" s="56" t="s">
        <v>199</v>
      </c>
      <c r="AF134" s="56" t="s">
        <v>199</v>
      </c>
      <c r="AG134" s="56" t="s">
        <v>199</v>
      </c>
      <c r="AH134" s="56" t="s">
        <v>199</v>
      </c>
      <c r="AI134" s="56" t="s">
        <v>199</v>
      </c>
      <c r="AJ134" s="56" t="s">
        <v>199</v>
      </c>
      <c r="AK134" s="56" t="s">
        <v>199</v>
      </c>
      <c r="AL134" s="56" t="s">
        <v>664</v>
      </c>
    </row>
    <row r="135" spans="2:38" s="226" customFormat="1" ht="128.25">
      <c r="B135" s="56" t="s">
        <v>453</v>
      </c>
      <c r="C135" s="57" t="s">
        <v>454</v>
      </c>
      <c r="D135" s="56" t="s">
        <v>705</v>
      </c>
      <c r="E135" s="56" t="s">
        <v>706</v>
      </c>
      <c r="F135" s="56" t="s">
        <v>706</v>
      </c>
      <c r="G135" s="56"/>
      <c r="H135" s="56" t="s">
        <v>552</v>
      </c>
      <c r="I135" s="56" t="s">
        <v>199</v>
      </c>
      <c r="J135" s="56" t="s">
        <v>199</v>
      </c>
      <c r="K135" s="56" t="s">
        <v>199</v>
      </c>
      <c r="L135" s="56" t="s">
        <v>199</v>
      </c>
      <c r="M135" s="73" t="s">
        <v>743</v>
      </c>
      <c r="N135" s="56" t="s">
        <v>744</v>
      </c>
      <c r="O135" s="58" t="s">
        <v>745</v>
      </c>
      <c r="P135" s="56" t="s">
        <v>662</v>
      </c>
      <c r="Q135" s="56" t="s">
        <v>663</v>
      </c>
      <c r="R135" s="56" t="s">
        <v>0</v>
      </c>
      <c r="S135" s="59">
        <v>45505</v>
      </c>
      <c r="T135" s="59">
        <v>45641</v>
      </c>
      <c r="U135" s="59" t="s">
        <v>0</v>
      </c>
      <c r="V135" s="40">
        <v>0</v>
      </c>
      <c r="W135" s="40" t="s">
        <v>746</v>
      </c>
      <c r="X135" s="56">
        <v>10</v>
      </c>
      <c r="Y135" s="56" t="s">
        <v>449</v>
      </c>
      <c r="Z135" s="56" t="s">
        <v>208</v>
      </c>
      <c r="AA135" s="56" t="s">
        <v>374</v>
      </c>
      <c r="AB135" s="56" t="s">
        <v>199</v>
      </c>
      <c r="AC135" s="56" t="s">
        <v>199</v>
      </c>
      <c r="AD135" s="56" t="s">
        <v>487</v>
      </c>
      <c r="AE135" s="56" t="s">
        <v>199</v>
      </c>
      <c r="AF135" s="56" t="s">
        <v>199</v>
      </c>
      <c r="AG135" s="56" t="s">
        <v>199</v>
      </c>
      <c r="AH135" s="56" t="s">
        <v>199</v>
      </c>
      <c r="AI135" s="56" t="s">
        <v>199</v>
      </c>
      <c r="AJ135" s="56" t="s">
        <v>199</v>
      </c>
      <c r="AK135" s="56" t="s">
        <v>199</v>
      </c>
      <c r="AL135" s="56" t="s">
        <v>664</v>
      </c>
    </row>
    <row r="136" spans="2:38" s="226" customFormat="1" ht="128.25">
      <c r="B136" s="56" t="s">
        <v>453</v>
      </c>
      <c r="C136" s="57" t="s">
        <v>454</v>
      </c>
      <c r="D136" s="56" t="s">
        <v>705</v>
      </c>
      <c r="E136" s="56" t="s">
        <v>706</v>
      </c>
      <c r="F136" s="56" t="s">
        <v>706</v>
      </c>
      <c r="G136" s="56"/>
      <c r="H136" s="56" t="s">
        <v>552</v>
      </c>
      <c r="I136" s="56" t="s">
        <v>199</v>
      </c>
      <c r="J136" s="56" t="s">
        <v>199</v>
      </c>
      <c r="K136" s="56" t="s">
        <v>199</v>
      </c>
      <c r="L136" s="56" t="s">
        <v>199</v>
      </c>
      <c r="M136" s="73" t="s">
        <v>747</v>
      </c>
      <c r="N136" s="56" t="s">
        <v>748</v>
      </c>
      <c r="O136" s="58" t="s">
        <v>749</v>
      </c>
      <c r="P136" s="56" t="s">
        <v>662</v>
      </c>
      <c r="Q136" s="56" t="s">
        <v>663</v>
      </c>
      <c r="R136" s="56" t="s">
        <v>0</v>
      </c>
      <c r="S136" s="59">
        <v>45292</v>
      </c>
      <c r="T136" s="59">
        <v>45473</v>
      </c>
      <c r="U136" s="59" t="s">
        <v>0</v>
      </c>
      <c r="V136" s="238">
        <v>7443893</v>
      </c>
      <c r="W136" s="237">
        <v>247</v>
      </c>
      <c r="X136" s="56">
        <v>30</v>
      </c>
      <c r="Y136" s="56" t="s">
        <v>449</v>
      </c>
      <c r="Z136" s="56" t="s">
        <v>208</v>
      </c>
      <c r="AA136" s="56" t="s">
        <v>374</v>
      </c>
      <c r="AB136" s="56" t="s">
        <v>199</v>
      </c>
      <c r="AC136" s="56" t="s">
        <v>199</v>
      </c>
      <c r="AD136" s="56" t="s">
        <v>487</v>
      </c>
      <c r="AE136" s="56" t="s">
        <v>199</v>
      </c>
      <c r="AF136" s="56" t="s">
        <v>199</v>
      </c>
      <c r="AG136" s="56" t="s">
        <v>199</v>
      </c>
      <c r="AH136" s="56" t="s">
        <v>199</v>
      </c>
      <c r="AI136" s="56" t="s">
        <v>199</v>
      </c>
      <c r="AJ136" s="56" t="s">
        <v>199</v>
      </c>
      <c r="AK136" s="56" t="s">
        <v>199</v>
      </c>
      <c r="AL136" s="56" t="s">
        <v>664</v>
      </c>
    </row>
    <row r="137" spans="2:38" s="226" customFormat="1" ht="128.25">
      <c r="B137" s="56" t="s">
        <v>453</v>
      </c>
      <c r="C137" s="57" t="s">
        <v>454</v>
      </c>
      <c r="D137" s="56" t="s">
        <v>705</v>
      </c>
      <c r="E137" s="56" t="s">
        <v>706</v>
      </c>
      <c r="F137" s="56" t="s">
        <v>706</v>
      </c>
      <c r="G137" s="56"/>
      <c r="H137" s="56" t="s">
        <v>552</v>
      </c>
      <c r="I137" s="56" t="s">
        <v>199</v>
      </c>
      <c r="J137" s="56" t="s">
        <v>199</v>
      </c>
      <c r="K137" s="56" t="s">
        <v>199</v>
      </c>
      <c r="L137" s="56" t="s">
        <v>199</v>
      </c>
      <c r="M137" s="73" t="s">
        <v>750</v>
      </c>
      <c r="N137" s="56" t="s">
        <v>751</v>
      </c>
      <c r="O137" s="58" t="s">
        <v>752</v>
      </c>
      <c r="P137" s="56" t="s">
        <v>662</v>
      </c>
      <c r="Q137" s="56" t="s">
        <v>663</v>
      </c>
      <c r="R137" s="56" t="s">
        <v>0</v>
      </c>
      <c r="S137" s="59">
        <v>45474</v>
      </c>
      <c r="T137" s="59">
        <v>45641</v>
      </c>
      <c r="U137" s="59" t="s">
        <v>0</v>
      </c>
      <c r="V137" s="40">
        <v>22331679</v>
      </c>
      <c r="W137" s="237" t="s">
        <v>753</v>
      </c>
      <c r="X137" s="56">
        <v>10</v>
      </c>
      <c r="Y137" s="56" t="s">
        <v>449</v>
      </c>
      <c r="Z137" s="56" t="s">
        <v>208</v>
      </c>
      <c r="AA137" s="56" t="s">
        <v>374</v>
      </c>
      <c r="AB137" s="56" t="s">
        <v>199</v>
      </c>
      <c r="AC137" s="56" t="s">
        <v>199</v>
      </c>
      <c r="AD137" s="56" t="s">
        <v>487</v>
      </c>
      <c r="AE137" s="56" t="s">
        <v>199</v>
      </c>
      <c r="AF137" s="56" t="s">
        <v>199</v>
      </c>
      <c r="AG137" s="56" t="s">
        <v>199</v>
      </c>
      <c r="AH137" s="56" t="s">
        <v>199</v>
      </c>
      <c r="AI137" s="56" t="s">
        <v>199</v>
      </c>
      <c r="AJ137" s="56" t="s">
        <v>199</v>
      </c>
      <c r="AK137" s="56" t="s">
        <v>199</v>
      </c>
      <c r="AL137" s="56" t="s">
        <v>664</v>
      </c>
    </row>
    <row r="138" spans="2:38" s="226" customFormat="1" ht="128.25">
      <c r="B138" s="56" t="s">
        <v>453</v>
      </c>
      <c r="C138" s="57" t="s">
        <v>454</v>
      </c>
      <c r="D138" s="56" t="s">
        <v>705</v>
      </c>
      <c r="E138" s="56" t="s">
        <v>706</v>
      </c>
      <c r="F138" s="56" t="s">
        <v>706</v>
      </c>
      <c r="G138" s="56"/>
      <c r="H138" s="56" t="s">
        <v>754</v>
      </c>
      <c r="I138" s="56" t="s">
        <v>199</v>
      </c>
      <c r="J138" s="56" t="s">
        <v>199</v>
      </c>
      <c r="K138" s="56" t="s">
        <v>199</v>
      </c>
      <c r="L138" s="56" t="s">
        <v>199</v>
      </c>
      <c r="M138" s="73" t="s">
        <v>755</v>
      </c>
      <c r="N138" s="73" t="s">
        <v>756</v>
      </c>
      <c r="O138" s="58" t="s">
        <v>757</v>
      </c>
      <c r="P138" s="56" t="s">
        <v>662</v>
      </c>
      <c r="Q138" s="56" t="s">
        <v>663</v>
      </c>
      <c r="R138" s="56" t="s">
        <v>0</v>
      </c>
      <c r="S138" s="59">
        <v>45473</v>
      </c>
      <c r="T138" s="59">
        <v>45641</v>
      </c>
      <c r="U138" s="59" t="s">
        <v>512</v>
      </c>
      <c r="V138" s="238">
        <v>3722000</v>
      </c>
      <c r="W138" s="237">
        <v>247</v>
      </c>
      <c r="X138" s="56">
        <v>50</v>
      </c>
      <c r="Y138" s="56" t="s">
        <v>449</v>
      </c>
      <c r="Z138" s="56" t="s">
        <v>208</v>
      </c>
      <c r="AA138" s="56" t="s">
        <v>354</v>
      </c>
      <c r="AB138" s="56" t="s">
        <v>374</v>
      </c>
      <c r="AC138" s="56" t="s">
        <v>199</v>
      </c>
      <c r="AD138" s="56" t="s">
        <v>487</v>
      </c>
      <c r="AE138" s="56" t="s">
        <v>199</v>
      </c>
      <c r="AF138" s="56" t="s">
        <v>199</v>
      </c>
      <c r="AG138" s="56" t="s">
        <v>199</v>
      </c>
      <c r="AH138" s="56" t="s">
        <v>199</v>
      </c>
      <c r="AI138" s="56" t="s">
        <v>199</v>
      </c>
      <c r="AJ138" s="56" t="s">
        <v>199</v>
      </c>
      <c r="AK138" s="56" t="s">
        <v>199</v>
      </c>
      <c r="AL138" s="56" t="s">
        <v>664</v>
      </c>
    </row>
    <row r="139" spans="2:38" s="226" customFormat="1" ht="128.25">
      <c r="B139" s="56" t="s">
        <v>453</v>
      </c>
      <c r="C139" s="57" t="s">
        <v>454</v>
      </c>
      <c r="D139" s="56" t="s">
        <v>705</v>
      </c>
      <c r="E139" s="56" t="s">
        <v>706</v>
      </c>
      <c r="F139" s="56" t="s">
        <v>706</v>
      </c>
      <c r="G139" s="56"/>
      <c r="H139" s="56" t="s">
        <v>754</v>
      </c>
      <c r="I139" s="56" t="s">
        <v>199</v>
      </c>
      <c r="J139" s="56" t="s">
        <v>199</v>
      </c>
      <c r="K139" s="56" t="s">
        <v>199</v>
      </c>
      <c r="L139" s="56" t="s">
        <v>199</v>
      </c>
      <c r="M139" s="73" t="s">
        <v>758</v>
      </c>
      <c r="N139" s="73" t="s">
        <v>759</v>
      </c>
      <c r="O139" s="58" t="s">
        <v>760</v>
      </c>
      <c r="P139" s="56" t="s">
        <v>662</v>
      </c>
      <c r="Q139" s="56" t="s">
        <v>663</v>
      </c>
      <c r="R139" s="56" t="s">
        <v>0</v>
      </c>
      <c r="S139" s="59">
        <v>45292</v>
      </c>
      <c r="T139" s="59">
        <v>45641</v>
      </c>
      <c r="U139" s="59" t="s">
        <v>512</v>
      </c>
      <c r="V139" s="238">
        <v>3722000</v>
      </c>
      <c r="W139" s="237">
        <v>247</v>
      </c>
      <c r="X139" s="56">
        <v>50</v>
      </c>
      <c r="Y139" s="56" t="s">
        <v>449</v>
      </c>
      <c r="Z139" s="56" t="s">
        <v>208</v>
      </c>
      <c r="AA139" s="56" t="s">
        <v>374</v>
      </c>
      <c r="AB139" s="56" t="s">
        <v>476</v>
      </c>
      <c r="AC139" s="56" t="s">
        <v>199</v>
      </c>
      <c r="AD139" s="56" t="s">
        <v>513</v>
      </c>
      <c r="AE139" s="56" t="s">
        <v>199</v>
      </c>
      <c r="AF139" s="56" t="s">
        <v>199</v>
      </c>
      <c r="AG139" s="56" t="s">
        <v>199</v>
      </c>
      <c r="AH139" s="56" t="s">
        <v>199</v>
      </c>
      <c r="AI139" s="56" t="s">
        <v>199</v>
      </c>
      <c r="AJ139" s="56" t="s">
        <v>199</v>
      </c>
      <c r="AK139" s="56" t="s">
        <v>199</v>
      </c>
      <c r="AL139" s="56" t="s">
        <v>664</v>
      </c>
    </row>
    <row r="140" spans="2:38" s="226" customFormat="1" ht="128.25" hidden="1">
      <c r="B140" s="56" t="s">
        <v>453</v>
      </c>
      <c r="C140" s="57" t="s">
        <v>454</v>
      </c>
      <c r="D140" s="56" t="s">
        <v>705</v>
      </c>
      <c r="E140" s="56" t="s">
        <v>706</v>
      </c>
      <c r="F140" s="56" t="s">
        <v>706</v>
      </c>
      <c r="G140" s="56"/>
      <c r="H140" s="56" t="s">
        <v>552</v>
      </c>
      <c r="I140" s="56" t="s">
        <v>199</v>
      </c>
      <c r="J140" s="56" t="s">
        <v>199</v>
      </c>
      <c r="K140" s="56" t="s">
        <v>199</v>
      </c>
      <c r="L140" s="56" t="s">
        <v>199</v>
      </c>
      <c r="M140" s="56" t="s">
        <v>761</v>
      </c>
      <c r="N140" s="56" t="s">
        <v>762</v>
      </c>
      <c r="O140" s="58" t="s">
        <v>763</v>
      </c>
      <c r="P140" s="78" t="s">
        <v>764</v>
      </c>
      <c r="Q140" s="78" t="s">
        <v>765</v>
      </c>
      <c r="R140" s="56" t="s">
        <v>199</v>
      </c>
      <c r="S140" s="59">
        <v>45292</v>
      </c>
      <c r="T140" s="59">
        <v>45473</v>
      </c>
      <c r="U140" s="59" t="s">
        <v>512</v>
      </c>
      <c r="V140" s="40"/>
      <c r="W140" s="56"/>
      <c r="X140" s="60">
        <v>0.5</v>
      </c>
      <c r="Y140" s="56" t="s">
        <v>208</v>
      </c>
      <c r="Z140" s="56" t="s">
        <v>374</v>
      </c>
      <c r="AA140" s="56" t="s">
        <v>400</v>
      </c>
      <c r="AB140" s="56" t="s">
        <v>199</v>
      </c>
      <c r="AC140" s="56" t="s">
        <v>199</v>
      </c>
      <c r="AD140" s="56" t="s">
        <v>364</v>
      </c>
      <c r="AE140" s="56" t="s">
        <v>513</v>
      </c>
      <c r="AF140" s="56" t="s">
        <v>199</v>
      </c>
      <c r="AG140" s="56" t="s">
        <v>199</v>
      </c>
      <c r="AH140" s="56" t="s">
        <v>199</v>
      </c>
      <c r="AI140" s="56" t="s">
        <v>199</v>
      </c>
      <c r="AJ140" s="56" t="s">
        <v>766</v>
      </c>
      <c r="AK140" s="56" t="s">
        <v>409</v>
      </c>
      <c r="AL140" s="56" t="s">
        <v>767</v>
      </c>
    </row>
    <row r="141" spans="2:38" s="226" customFormat="1" ht="128.25" hidden="1">
      <c r="B141" s="56" t="s">
        <v>453</v>
      </c>
      <c r="C141" s="57" t="s">
        <v>454</v>
      </c>
      <c r="D141" s="56" t="s">
        <v>705</v>
      </c>
      <c r="E141" s="56" t="s">
        <v>706</v>
      </c>
      <c r="F141" s="56" t="s">
        <v>706</v>
      </c>
      <c r="G141" s="56"/>
      <c r="H141" s="56" t="s">
        <v>552</v>
      </c>
      <c r="I141" s="56" t="s">
        <v>199</v>
      </c>
      <c r="J141" s="56" t="s">
        <v>199</v>
      </c>
      <c r="K141" s="56" t="s">
        <v>199</v>
      </c>
      <c r="L141" s="56" t="s">
        <v>199</v>
      </c>
      <c r="M141" s="56" t="s">
        <v>768</v>
      </c>
      <c r="N141" s="56" t="s">
        <v>769</v>
      </c>
      <c r="O141" s="58" t="s">
        <v>763</v>
      </c>
      <c r="P141" s="78" t="s">
        <v>764</v>
      </c>
      <c r="Q141" s="78" t="s">
        <v>765</v>
      </c>
      <c r="R141" s="56" t="s">
        <v>199</v>
      </c>
      <c r="S141" s="59">
        <v>45474</v>
      </c>
      <c r="T141" s="59">
        <v>45657</v>
      </c>
      <c r="U141" s="59" t="s">
        <v>512</v>
      </c>
      <c r="V141" s="40"/>
      <c r="W141" s="56"/>
      <c r="X141" s="60">
        <v>0.5</v>
      </c>
      <c r="Y141" s="56" t="s">
        <v>208</v>
      </c>
      <c r="Z141" s="56" t="s">
        <v>374</v>
      </c>
      <c r="AA141" s="56" t="s">
        <v>400</v>
      </c>
      <c r="AB141" s="56" t="s">
        <v>199</v>
      </c>
      <c r="AC141" s="56" t="s">
        <v>199</v>
      </c>
      <c r="AD141" s="56" t="s">
        <v>364</v>
      </c>
      <c r="AE141" s="56" t="s">
        <v>513</v>
      </c>
      <c r="AF141" s="56" t="s">
        <v>199</v>
      </c>
      <c r="AG141" s="56" t="s">
        <v>199</v>
      </c>
      <c r="AH141" s="56" t="s">
        <v>199</v>
      </c>
      <c r="AI141" s="56" t="s">
        <v>199</v>
      </c>
      <c r="AJ141" s="56" t="s">
        <v>766</v>
      </c>
      <c r="AK141" s="56" t="s">
        <v>409</v>
      </c>
      <c r="AL141" s="56" t="s">
        <v>767</v>
      </c>
    </row>
    <row r="142" spans="2:38" s="226" customFormat="1" ht="128.25" hidden="1">
      <c r="B142" s="56" t="s">
        <v>453</v>
      </c>
      <c r="C142" s="57" t="s">
        <v>454</v>
      </c>
      <c r="D142" s="56" t="s">
        <v>705</v>
      </c>
      <c r="E142" s="56" t="s">
        <v>706</v>
      </c>
      <c r="F142" s="56" t="s">
        <v>706</v>
      </c>
      <c r="G142" s="56"/>
      <c r="H142" s="56" t="s">
        <v>552</v>
      </c>
      <c r="I142" s="56" t="s">
        <v>199</v>
      </c>
      <c r="J142" s="56" t="s">
        <v>199</v>
      </c>
      <c r="K142" s="56" t="s">
        <v>199</v>
      </c>
      <c r="L142" s="56" t="s">
        <v>199</v>
      </c>
      <c r="M142" s="56" t="s">
        <v>770</v>
      </c>
      <c r="N142" s="56" t="s">
        <v>771</v>
      </c>
      <c r="O142" s="58" t="s">
        <v>772</v>
      </c>
      <c r="P142" s="56" t="s">
        <v>773</v>
      </c>
      <c r="Q142" s="56" t="s">
        <v>774</v>
      </c>
      <c r="R142" s="56" t="s">
        <v>0</v>
      </c>
      <c r="S142" s="59">
        <v>45292</v>
      </c>
      <c r="T142" s="59">
        <v>45412</v>
      </c>
      <c r="U142" s="59" t="s">
        <v>0</v>
      </c>
      <c r="V142" s="40"/>
      <c r="W142" s="56"/>
      <c r="X142" s="56">
        <v>30</v>
      </c>
      <c r="Y142" s="56" t="s">
        <v>247</v>
      </c>
      <c r="Z142" s="56" t="s">
        <v>245</v>
      </c>
      <c r="AA142" s="56" t="s">
        <v>374</v>
      </c>
      <c r="AB142" s="56" t="s">
        <v>199</v>
      </c>
      <c r="AC142" s="56" t="s">
        <v>199</v>
      </c>
      <c r="AD142" s="56" t="s">
        <v>209</v>
      </c>
      <c r="AE142" s="56" t="s">
        <v>199</v>
      </c>
      <c r="AF142" s="56" t="s">
        <v>199</v>
      </c>
      <c r="AG142" s="56" t="s">
        <v>199</v>
      </c>
      <c r="AH142" s="56" t="s">
        <v>199</v>
      </c>
      <c r="AI142" s="56" t="s">
        <v>199</v>
      </c>
      <c r="AJ142" s="56" t="s">
        <v>199</v>
      </c>
      <c r="AK142" s="56" t="s">
        <v>199</v>
      </c>
      <c r="AL142" s="56" t="s">
        <v>775</v>
      </c>
    </row>
    <row r="143" spans="2:38" s="226" customFormat="1" ht="128.25" hidden="1">
      <c r="B143" s="56" t="s">
        <v>453</v>
      </c>
      <c r="C143" s="57" t="s">
        <v>454</v>
      </c>
      <c r="D143" s="56" t="s">
        <v>705</v>
      </c>
      <c r="E143" s="56" t="s">
        <v>706</v>
      </c>
      <c r="F143" s="56" t="s">
        <v>706</v>
      </c>
      <c r="G143" s="56"/>
      <c r="H143" s="56" t="s">
        <v>552</v>
      </c>
      <c r="I143" s="56" t="s">
        <v>199</v>
      </c>
      <c r="J143" s="56" t="s">
        <v>199</v>
      </c>
      <c r="K143" s="56" t="s">
        <v>199</v>
      </c>
      <c r="L143" s="56" t="s">
        <v>199</v>
      </c>
      <c r="M143" s="56" t="s">
        <v>776</v>
      </c>
      <c r="N143" s="56" t="s">
        <v>777</v>
      </c>
      <c r="O143" s="58" t="s">
        <v>778</v>
      </c>
      <c r="P143" s="56" t="s">
        <v>773</v>
      </c>
      <c r="Q143" s="56" t="s">
        <v>774</v>
      </c>
      <c r="R143" s="56" t="s">
        <v>0</v>
      </c>
      <c r="S143" s="59">
        <v>45292</v>
      </c>
      <c r="T143" s="59">
        <v>45503</v>
      </c>
      <c r="U143" s="59" t="s">
        <v>0</v>
      </c>
      <c r="V143" s="40"/>
      <c r="W143" s="56"/>
      <c r="X143" s="56">
        <v>30</v>
      </c>
      <c r="Y143" s="56" t="s">
        <v>247</v>
      </c>
      <c r="Z143" s="56" t="s">
        <v>245</v>
      </c>
      <c r="AA143" s="56" t="s">
        <v>374</v>
      </c>
      <c r="AB143" s="56" t="s">
        <v>199</v>
      </c>
      <c r="AC143" s="56" t="s">
        <v>199</v>
      </c>
      <c r="AD143" s="56" t="s">
        <v>209</v>
      </c>
      <c r="AE143" s="56" t="s">
        <v>199</v>
      </c>
      <c r="AF143" s="56" t="s">
        <v>199</v>
      </c>
      <c r="AG143" s="56" t="s">
        <v>199</v>
      </c>
      <c r="AH143" s="56" t="s">
        <v>199</v>
      </c>
      <c r="AI143" s="56" t="s">
        <v>199</v>
      </c>
      <c r="AJ143" s="56" t="s">
        <v>199</v>
      </c>
      <c r="AK143" s="56" t="s">
        <v>199</v>
      </c>
      <c r="AL143" s="56" t="s">
        <v>775</v>
      </c>
    </row>
    <row r="144" spans="2:38" s="226" customFormat="1" ht="128.25" hidden="1">
      <c r="B144" s="56" t="s">
        <v>453</v>
      </c>
      <c r="C144" s="57" t="s">
        <v>454</v>
      </c>
      <c r="D144" s="56" t="s">
        <v>705</v>
      </c>
      <c r="E144" s="56" t="s">
        <v>706</v>
      </c>
      <c r="F144" s="56" t="s">
        <v>706</v>
      </c>
      <c r="G144" s="56"/>
      <c r="H144" s="56" t="s">
        <v>552</v>
      </c>
      <c r="I144" s="56" t="s">
        <v>199</v>
      </c>
      <c r="J144" s="56" t="s">
        <v>199</v>
      </c>
      <c r="K144" s="56" t="s">
        <v>199</v>
      </c>
      <c r="L144" s="56" t="s">
        <v>199</v>
      </c>
      <c r="M144" s="56" t="s">
        <v>779</v>
      </c>
      <c r="N144" s="56" t="s">
        <v>780</v>
      </c>
      <c r="O144" s="58" t="s">
        <v>781</v>
      </c>
      <c r="P144" s="56" t="s">
        <v>773</v>
      </c>
      <c r="Q144" s="56" t="s">
        <v>774</v>
      </c>
      <c r="R144" s="56" t="s">
        <v>0</v>
      </c>
      <c r="S144" s="59">
        <v>45292</v>
      </c>
      <c r="T144" s="59">
        <v>45641</v>
      </c>
      <c r="U144" s="59" t="s">
        <v>0</v>
      </c>
      <c r="V144" s="40"/>
      <c r="W144" s="56"/>
      <c r="X144" s="56">
        <v>40</v>
      </c>
      <c r="Y144" s="56" t="s">
        <v>247</v>
      </c>
      <c r="Z144" s="56" t="s">
        <v>245</v>
      </c>
      <c r="AA144" s="56" t="s">
        <v>374</v>
      </c>
      <c r="AB144" s="56" t="s">
        <v>199</v>
      </c>
      <c r="AC144" s="56" t="s">
        <v>199</v>
      </c>
      <c r="AD144" s="56" t="s">
        <v>209</v>
      </c>
      <c r="AE144" s="56" t="s">
        <v>199</v>
      </c>
      <c r="AF144" s="56" t="s">
        <v>199</v>
      </c>
      <c r="AG144" s="56" t="s">
        <v>199</v>
      </c>
      <c r="AH144" s="56" t="s">
        <v>199</v>
      </c>
      <c r="AI144" s="56" t="s">
        <v>199</v>
      </c>
      <c r="AJ144" s="56" t="s">
        <v>199</v>
      </c>
      <c r="AK144" s="56" t="s">
        <v>199</v>
      </c>
      <c r="AL144" s="56" t="s">
        <v>775</v>
      </c>
    </row>
    <row r="145" spans="2:38" s="226" customFormat="1" ht="128.25" hidden="1">
      <c r="B145" s="56" t="s">
        <v>453</v>
      </c>
      <c r="C145" s="57" t="s">
        <v>454</v>
      </c>
      <c r="D145" s="56" t="s">
        <v>705</v>
      </c>
      <c r="E145" s="56" t="s">
        <v>706</v>
      </c>
      <c r="F145" s="56" t="s">
        <v>706</v>
      </c>
      <c r="G145" s="56"/>
      <c r="H145" s="56" t="s">
        <v>552</v>
      </c>
      <c r="I145" s="56" t="s">
        <v>199</v>
      </c>
      <c r="J145" s="56" t="s">
        <v>199</v>
      </c>
      <c r="K145" s="56" t="s">
        <v>199</v>
      </c>
      <c r="L145" s="56" t="s">
        <v>199</v>
      </c>
      <c r="M145" s="56" t="s">
        <v>782</v>
      </c>
      <c r="N145" s="56" t="s">
        <v>783</v>
      </c>
      <c r="O145" s="56" t="s">
        <v>784</v>
      </c>
      <c r="P145" s="56" t="s">
        <v>668</v>
      </c>
      <c r="Q145" s="56" t="s">
        <v>673</v>
      </c>
      <c r="R145" s="56" t="s">
        <v>99</v>
      </c>
      <c r="S145" s="59">
        <v>45292</v>
      </c>
      <c r="T145" s="59">
        <v>45641</v>
      </c>
      <c r="U145" s="59" t="s">
        <v>512</v>
      </c>
      <c r="V145" s="40"/>
      <c r="W145" s="56"/>
      <c r="X145" s="56">
        <v>50</v>
      </c>
      <c r="Y145" s="56" t="s">
        <v>374</v>
      </c>
      <c r="Z145" s="56" t="s">
        <v>199</v>
      </c>
      <c r="AA145" s="56" t="s">
        <v>199</v>
      </c>
      <c r="AB145" s="56" t="s">
        <v>199</v>
      </c>
      <c r="AC145" s="56" t="s">
        <v>199</v>
      </c>
      <c r="AD145" s="56" t="s">
        <v>513</v>
      </c>
      <c r="AE145" s="56" t="s">
        <v>487</v>
      </c>
      <c r="AF145" s="56" t="s">
        <v>199</v>
      </c>
      <c r="AG145" s="56" t="s">
        <v>199</v>
      </c>
      <c r="AH145" s="56" t="s">
        <v>199</v>
      </c>
      <c r="AI145" s="56" t="s">
        <v>199</v>
      </c>
      <c r="AJ145" s="56" t="s">
        <v>199</v>
      </c>
      <c r="AK145" s="56" t="s">
        <v>199</v>
      </c>
      <c r="AL145" s="56" t="s">
        <v>655</v>
      </c>
    </row>
    <row r="146" spans="2:38" s="226" customFormat="1" ht="156.75" hidden="1">
      <c r="B146" s="56" t="s">
        <v>453</v>
      </c>
      <c r="C146" s="57" t="s">
        <v>454</v>
      </c>
      <c r="D146" s="56" t="s">
        <v>705</v>
      </c>
      <c r="E146" s="56" t="s">
        <v>706</v>
      </c>
      <c r="F146" s="56" t="s">
        <v>706</v>
      </c>
      <c r="G146" s="56"/>
      <c r="H146" s="56" t="s">
        <v>552</v>
      </c>
      <c r="I146" s="56" t="s">
        <v>199</v>
      </c>
      <c r="J146" s="56" t="s">
        <v>199</v>
      </c>
      <c r="K146" s="56" t="s">
        <v>199</v>
      </c>
      <c r="L146" s="56" t="s">
        <v>199</v>
      </c>
      <c r="M146" s="56" t="s">
        <v>785</v>
      </c>
      <c r="N146" s="56" t="s">
        <v>786</v>
      </c>
      <c r="O146" s="58" t="s">
        <v>787</v>
      </c>
      <c r="P146" s="56" t="s">
        <v>668</v>
      </c>
      <c r="Q146" s="56" t="s">
        <v>788</v>
      </c>
      <c r="R146" s="56" t="s">
        <v>99</v>
      </c>
      <c r="S146" s="59">
        <v>45292</v>
      </c>
      <c r="T146" s="59">
        <v>45641</v>
      </c>
      <c r="U146" s="59" t="s">
        <v>512</v>
      </c>
      <c r="V146" s="40"/>
      <c r="W146" s="56"/>
      <c r="X146" s="56">
        <v>30</v>
      </c>
      <c r="Y146" s="56" t="s">
        <v>374</v>
      </c>
      <c r="Z146" s="56" t="s">
        <v>199</v>
      </c>
      <c r="AA146" s="56" t="s">
        <v>199</v>
      </c>
      <c r="AB146" s="56" t="s">
        <v>199</v>
      </c>
      <c r="AC146" s="56" t="s">
        <v>199</v>
      </c>
      <c r="AD146" s="56" t="s">
        <v>487</v>
      </c>
      <c r="AE146" s="56" t="s">
        <v>199</v>
      </c>
      <c r="AF146" s="56" t="s">
        <v>199</v>
      </c>
      <c r="AG146" s="56" t="s">
        <v>199</v>
      </c>
      <c r="AH146" s="56" t="s">
        <v>199</v>
      </c>
      <c r="AI146" s="56" t="s">
        <v>199</v>
      </c>
      <c r="AJ146" s="56" t="s">
        <v>199</v>
      </c>
      <c r="AK146" s="56" t="s">
        <v>199</v>
      </c>
      <c r="AL146" s="56" t="s">
        <v>655</v>
      </c>
    </row>
    <row r="147" spans="2:38" s="226" customFormat="1" ht="128.25" hidden="1">
      <c r="B147" s="56" t="s">
        <v>453</v>
      </c>
      <c r="C147" s="57" t="s">
        <v>454</v>
      </c>
      <c r="D147" s="56" t="s">
        <v>705</v>
      </c>
      <c r="E147" s="56" t="s">
        <v>706</v>
      </c>
      <c r="F147" s="56" t="s">
        <v>706</v>
      </c>
      <c r="G147" s="56"/>
      <c r="H147" s="56" t="s">
        <v>552</v>
      </c>
      <c r="I147" s="56" t="s">
        <v>199</v>
      </c>
      <c r="J147" s="56" t="s">
        <v>199</v>
      </c>
      <c r="K147" s="56" t="s">
        <v>199</v>
      </c>
      <c r="L147" s="56" t="s">
        <v>199</v>
      </c>
      <c r="M147" s="56" t="s">
        <v>789</v>
      </c>
      <c r="N147" s="56" t="s">
        <v>790</v>
      </c>
      <c r="O147" s="56" t="s">
        <v>791</v>
      </c>
      <c r="P147" s="56" t="s">
        <v>668</v>
      </c>
      <c r="Q147" s="56" t="s">
        <v>792</v>
      </c>
      <c r="R147" s="56" t="s">
        <v>99</v>
      </c>
      <c r="S147" s="59">
        <v>45292</v>
      </c>
      <c r="T147" s="59">
        <v>45641</v>
      </c>
      <c r="U147" s="59" t="s">
        <v>512</v>
      </c>
      <c r="V147" s="40"/>
      <c r="W147" s="56"/>
      <c r="X147" s="56">
        <v>20</v>
      </c>
      <c r="Y147" s="56" t="s">
        <v>374</v>
      </c>
      <c r="Z147" s="56" t="s">
        <v>199</v>
      </c>
      <c r="AA147" s="56" t="s">
        <v>199</v>
      </c>
      <c r="AB147" s="56" t="s">
        <v>199</v>
      </c>
      <c r="AC147" s="56" t="s">
        <v>199</v>
      </c>
      <c r="AD147" s="56" t="s">
        <v>487</v>
      </c>
      <c r="AE147" s="56" t="s">
        <v>199</v>
      </c>
      <c r="AF147" s="56" t="s">
        <v>199</v>
      </c>
      <c r="AG147" s="56" t="s">
        <v>199</v>
      </c>
      <c r="AH147" s="56" t="s">
        <v>199</v>
      </c>
      <c r="AI147" s="56" t="s">
        <v>199</v>
      </c>
      <c r="AJ147" s="56" t="s">
        <v>199</v>
      </c>
      <c r="AK147" s="56" t="s">
        <v>199</v>
      </c>
      <c r="AL147" s="56" t="s">
        <v>655</v>
      </c>
    </row>
    <row r="148" spans="2:38" s="226" customFormat="1" ht="128.25" hidden="1">
      <c r="B148" s="56" t="s">
        <v>453</v>
      </c>
      <c r="C148" s="57" t="s">
        <v>454</v>
      </c>
      <c r="D148" s="56" t="s">
        <v>705</v>
      </c>
      <c r="E148" s="56" t="s">
        <v>706</v>
      </c>
      <c r="F148" s="56" t="s">
        <v>706</v>
      </c>
      <c r="G148" s="56"/>
      <c r="H148" s="56" t="s">
        <v>552</v>
      </c>
      <c r="I148" s="56" t="s">
        <v>199</v>
      </c>
      <c r="J148" s="56" t="s">
        <v>199</v>
      </c>
      <c r="K148" s="56" t="s">
        <v>199</v>
      </c>
      <c r="L148" s="56" t="s">
        <v>199</v>
      </c>
      <c r="M148" s="56" t="s">
        <v>793</v>
      </c>
      <c r="N148" s="56" t="s">
        <v>794</v>
      </c>
      <c r="O148" s="58" t="s">
        <v>795</v>
      </c>
      <c r="P148" s="58" t="s">
        <v>486</v>
      </c>
      <c r="Q148" s="56"/>
      <c r="R148" s="56" t="s">
        <v>99</v>
      </c>
      <c r="S148" s="59">
        <v>45323</v>
      </c>
      <c r="T148" s="59">
        <v>45412</v>
      </c>
      <c r="U148" s="59" t="s">
        <v>99</v>
      </c>
      <c r="V148" s="40"/>
      <c r="W148" s="56"/>
      <c r="X148" s="56"/>
      <c r="Y148" s="56" t="s">
        <v>207</v>
      </c>
      <c r="Z148" s="56" t="s">
        <v>208</v>
      </c>
      <c r="AA148" s="56" t="s">
        <v>374</v>
      </c>
      <c r="AB148" s="56" t="s">
        <v>400</v>
      </c>
      <c r="AC148" s="56" t="s">
        <v>199</v>
      </c>
      <c r="AD148" s="56" t="s">
        <v>364</v>
      </c>
      <c r="AE148" s="56" t="s">
        <v>487</v>
      </c>
      <c r="AF148" s="56" t="s">
        <v>199</v>
      </c>
      <c r="AG148" s="56" t="s">
        <v>199</v>
      </c>
      <c r="AH148" s="56" t="s">
        <v>199</v>
      </c>
      <c r="AI148" s="56" t="s">
        <v>199</v>
      </c>
      <c r="AJ148" s="56" t="s">
        <v>402</v>
      </c>
      <c r="AK148" s="56" t="s">
        <v>695</v>
      </c>
      <c r="AL148" s="56" t="s">
        <v>655</v>
      </c>
    </row>
    <row r="149" spans="2:38" s="226" customFormat="1" ht="128.25" hidden="1">
      <c r="B149" s="56" t="s">
        <v>453</v>
      </c>
      <c r="C149" s="57" t="s">
        <v>454</v>
      </c>
      <c r="D149" s="56" t="s">
        <v>705</v>
      </c>
      <c r="E149" s="56" t="s">
        <v>706</v>
      </c>
      <c r="F149" s="56" t="s">
        <v>706</v>
      </c>
      <c r="G149" s="56"/>
      <c r="H149" s="56" t="s">
        <v>552</v>
      </c>
      <c r="I149" s="56" t="s">
        <v>199</v>
      </c>
      <c r="J149" s="56" t="s">
        <v>199</v>
      </c>
      <c r="K149" s="56" t="s">
        <v>199</v>
      </c>
      <c r="L149" s="56" t="s">
        <v>199</v>
      </c>
      <c r="M149" s="56" t="s">
        <v>796</v>
      </c>
      <c r="N149" s="56" t="s">
        <v>796</v>
      </c>
      <c r="O149" s="58" t="s">
        <v>797</v>
      </c>
      <c r="P149" s="72" t="s">
        <v>491</v>
      </c>
      <c r="Q149" s="56" t="s">
        <v>486</v>
      </c>
      <c r="R149" s="56" t="s">
        <v>99</v>
      </c>
      <c r="S149" s="59">
        <v>45413</v>
      </c>
      <c r="T149" s="59">
        <v>45443</v>
      </c>
      <c r="U149" s="59" t="s">
        <v>99</v>
      </c>
      <c r="V149" s="40"/>
      <c r="W149" s="56"/>
      <c r="X149" s="56"/>
      <c r="Y149" s="56" t="s">
        <v>207</v>
      </c>
      <c r="Z149" s="56" t="s">
        <v>208</v>
      </c>
      <c r="AA149" s="56" t="s">
        <v>374</v>
      </c>
      <c r="AB149" s="56" t="s">
        <v>400</v>
      </c>
      <c r="AC149" s="56" t="s">
        <v>199</v>
      </c>
      <c r="AD149" s="56" t="s">
        <v>364</v>
      </c>
      <c r="AE149" s="56" t="s">
        <v>487</v>
      </c>
      <c r="AF149" s="56" t="s">
        <v>199</v>
      </c>
      <c r="AG149" s="56" t="s">
        <v>199</v>
      </c>
      <c r="AH149" s="56" t="s">
        <v>199</v>
      </c>
      <c r="AI149" s="56" t="s">
        <v>199</v>
      </c>
      <c r="AJ149" s="56" t="s">
        <v>402</v>
      </c>
      <c r="AK149" s="56" t="s">
        <v>695</v>
      </c>
      <c r="AL149" s="56" t="s">
        <v>655</v>
      </c>
    </row>
    <row r="150" spans="2:38" s="226" customFormat="1" ht="128.25" hidden="1">
      <c r="B150" s="56" t="s">
        <v>453</v>
      </c>
      <c r="C150" s="57" t="s">
        <v>454</v>
      </c>
      <c r="D150" s="56" t="s">
        <v>705</v>
      </c>
      <c r="E150" s="56" t="s">
        <v>706</v>
      </c>
      <c r="F150" s="56" t="s">
        <v>706</v>
      </c>
      <c r="G150" s="56"/>
      <c r="H150" s="56" t="s">
        <v>552</v>
      </c>
      <c r="I150" s="56" t="s">
        <v>199</v>
      </c>
      <c r="J150" s="56" t="s">
        <v>199</v>
      </c>
      <c r="K150" s="56" t="s">
        <v>199</v>
      </c>
      <c r="L150" s="56" t="s">
        <v>199</v>
      </c>
      <c r="M150" s="56" t="s">
        <v>798</v>
      </c>
      <c r="N150" s="56" t="s">
        <v>799</v>
      </c>
      <c r="O150" s="58" t="s">
        <v>485</v>
      </c>
      <c r="P150" s="56" t="s">
        <v>486</v>
      </c>
      <c r="Q150" s="56" t="s">
        <v>800</v>
      </c>
      <c r="R150" s="56" t="s">
        <v>99</v>
      </c>
      <c r="S150" s="59">
        <v>45352</v>
      </c>
      <c r="T150" s="59">
        <v>45397</v>
      </c>
      <c r="U150" s="59" t="s">
        <v>512</v>
      </c>
      <c r="V150" s="40"/>
      <c r="W150" s="56"/>
      <c r="X150" s="56"/>
      <c r="Y150" s="56" t="s">
        <v>207</v>
      </c>
      <c r="Z150" s="56" t="s">
        <v>208</v>
      </c>
      <c r="AA150" s="56" t="s">
        <v>374</v>
      </c>
      <c r="AB150" s="56" t="s">
        <v>199</v>
      </c>
      <c r="AC150" s="56" t="s">
        <v>199</v>
      </c>
      <c r="AD150" s="56" t="s">
        <v>487</v>
      </c>
      <c r="AE150" s="56" t="s">
        <v>199</v>
      </c>
      <c r="AF150" s="56" t="s">
        <v>199</v>
      </c>
      <c r="AG150" s="56" t="s">
        <v>199</v>
      </c>
      <c r="AH150" s="56" t="s">
        <v>199</v>
      </c>
      <c r="AI150" s="56" t="s">
        <v>199</v>
      </c>
      <c r="AJ150" s="56" t="s">
        <v>199</v>
      </c>
      <c r="AK150" s="56" t="s">
        <v>199</v>
      </c>
      <c r="AL150" s="56" t="s">
        <v>655</v>
      </c>
    </row>
    <row r="151" spans="2:38" s="226" customFormat="1" ht="128.25" hidden="1">
      <c r="B151" s="56" t="s">
        <v>453</v>
      </c>
      <c r="C151" s="57" t="s">
        <v>454</v>
      </c>
      <c r="D151" s="56" t="s">
        <v>705</v>
      </c>
      <c r="E151" s="56" t="s">
        <v>706</v>
      </c>
      <c r="F151" s="56" t="s">
        <v>706</v>
      </c>
      <c r="G151" s="56"/>
      <c r="H151" s="56" t="s">
        <v>552</v>
      </c>
      <c r="I151" s="56" t="s">
        <v>199</v>
      </c>
      <c r="J151" s="56" t="s">
        <v>199</v>
      </c>
      <c r="K151" s="56" t="s">
        <v>199</v>
      </c>
      <c r="L151" s="56" t="s">
        <v>199</v>
      </c>
      <c r="M151" s="56" t="s">
        <v>801</v>
      </c>
      <c r="N151" s="56" t="s">
        <v>801</v>
      </c>
      <c r="O151" s="58" t="s">
        <v>490</v>
      </c>
      <c r="P151" s="56" t="s">
        <v>486</v>
      </c>
      <c r="Q151" s="56" t="s">
        <v>802</v>
      </c>
      <c r="R151" s="56" t="s">
        <v>99</v>
      </c>
      <c r="S151" s="59">
        <v>45398</v>
      </c>
      <c r="T151" s="59">
        <v>45077</v>
      </c>
      <c r="U151" s="59"/>
      <c r="V151" s="40"/>
      <c r="W151" s="56"/>
      <c r="X151" s="56"/>
      <c r="Y151" s="56" t="s">
        <v>207</v>
      </c>
      <c r="Z151" s="56" t="s">
        <v>208</v>
      </c>
      <c r="AA151" s="56" t="s">
        <v>374</v>
      </c>
      <c r="AB151" s="56" t="s">
        <v>199</v>
      </c>
      <c r="AC151" s="56" t="s">
        <v>199</v>
      </c>
      <c r="AD151" s="56" t="s">
        <v>487</v>
      </c>
      <c r="AE151" s="56" t="s">
        <v>199</v>
      </c>
      <c r="AF151" s="56" t="s">
        <v>199</v>
      </c>
      <c r="AG151" s="56" t="s">
        <v>199</v>
      </c>
      <c r="AH151" s="56" t="s">
        <v>199</v>
      </c>
      <c r="AI151" s="56" t="s">
        <v>199</v>
      </c>
      <c r="AJ151" s="56" t="s">
        <v>199</v>
      </c>
      <c r="AK151" s="56" t="s">
        <v>199</v>
      </c>
      <c r="AL151" s="56" t="s">
        <v>655</v>
      </c>
    </row>
    <row r="152" spans="2:38" s="226" customFormat="1" ht="128.25" hidden="1">
      <c r="B152" s="56" t="s">
        <v>453</v>
      </c>
      <c r="C152" s="57" t="s">
        <v>454</v>
      </c>
      <c r="D152" s="56" t="s">
        <v>705</v>
      </c>
      <c r="E152" s="56" t="s">
        <v>706</v>
      </c>
      <c r="F152" s="56" t="s">
        <v>706</v>
      </c>
      <c r="G152" s="56"/>
      <c r="H152" s="56" t="s">
        <v>552</v>
      </c>
      <c r="I152" s="56" t="s">
        <v>199</v>
      </c>
      <c r="J152" s="56" t="s">
        <v>199</v>
      </c>
      <c r="K152" s="56" t="s">
        <v>199</v>
      </c>
      <c r="L152" s="56" t="s">
        <v>199</v>
      </c>
      <c r="M152" s="56" t="s">
        <v>803</v>
      </c>
      <c r="N152" s="56" t="s">
        <v>804</v>
      </c>
      <c r="O152" s="58" t="s">
        <v>805</v>
      </c>
      <c r="P152" s="56" t="s">
        <v>1577</v>
      </c>
      <c r="Q152" s="56" t="s">
        <v>807</v>
      </c>
      <c r="R152" s="56" t="s">
        <v>99</v>
      </c>
      <c r="S152" s="59">
        <v>45566</v>
      </c>
      <c r="T152" s="59">
        <v>45641</v>
      </c>
      <c r="U152" s="59" t="s">
        <v>512</v>
      </c>
      <c r="V152" s="40"/>
      <c r="W152" s="56"/>
      <c r="X152" s="56"/>
      <c r="Y152" s="56" t="s">
        <v>476</v>
      </c>
      <c r="Z152" s="56" t="s">
        <v>374</v>
      </c>
      <c r="AA152" s="56" t="s">
        <v>199</v>
      </c>
      <c r="AB152" s="56" t="s">
        <v>199</v>
      </c>
      <c r="AC152" s="56" t="s">
        <v>199</v>
      </c>
      <c r="AD152" s="56" t="s">
        <v>487</v>
      </c>
      <c r="AE152" s="56" t="s">
        <v>513</v>
      </c>
      <c r="AF152" s="56" t="s">
        <v>199</v>
      </c>
      <c r="AG152" s="56" t="s">
        <v>199</v>
      </c>
      <c r="AH152" s="56" t="s">
        <v>199</v>
      </c>
      <c r="AI152" s="56" t="s">
        <v>199</v>
      </c>
      <c r="AJ152" s="56" t="s">
        <v>199</v>
      </c>
      <c r="AK152" s="56" t="s">
        <v>199</v>
      </c>
      <c r="AL152" s="56" t="s">
        <v>611</v>
      </c>
    </row>
    <row r="153" spans="2:38" s="226" customFormat="1" ht="128.25" hidden="1">
      <c r="B153" s="56" t="s">
        <v>453</v>
      </c>
      <c r="C153" s="57" t="s">
        <v>454</v>
      </c>
      <c r="D153" s="56" t="s">
        <v>705</v>
      </c>
      <c r="E153" s="56" t="s">
        <v>706</v>
      </c>
      <c r="F153" s="56" t="s">
        <v>706</v>
      </c>
      <c r="G153" s="56"/>
      <c r="H153" s="56" t="s">
        <v>552</v>
      </c>
      <c r="I153" s="56" t="s">
        <v>199</v>
      </c>
      <c r="J153" s="56" t="s">
        <v>199</v>
      </c>
      <c r="K153" s="56" t="s">
        <v>199</v>
      </c>
      <c r="L153" s="56" t="s">
        <v>199</v>
      </c>
      <c r="M153" s="56" t="s">
        <v>808</v>
      </c>
      <c r="N153" s="56" t="s">
        <v>808</v>
      </c>
      <c r="O153" s="58" t="s">
        <v>809</v>
      </c>
      <c r="P153" s="56" t="s">
        <v>609</v>
      </c>
      <c r="Q153" s="56" t="s">
        <v>610</v>
      </c>
      <c r="R153" s="56" t="s">
        <v>0</v>
      </c>
      <c r="S153" s="59">
        <v>45323</v>
      </c>
      <c r="T153" s="59">
        <v>45626</v>
      </c>
      <c r="U153" s="59" t="s">
        <v>512</v>
      </c>
      <c r="V153" s="40"/>
      <c r="W153" s="56"/>
      <c r="X153" s="56"/>
      <c r="Y153" s="56" t="s">
        <v>207</v>
      </c>
      <c r="Z153" s="56" t="s">
        <v>476</v>
      </c>
      <c r="AA153" s="56" t="s">
        <v>199</v>
      </c>
      <c r="AB153" s="56" t="s">
        <v>199</v>
      </c>
      <c r="AC153" s="56" t="s">
        <v>199</v>
      </c>
      <c r="AD153" s="56" t="s">
        <v>487</v>
      </c>
      <c r="AE153" s="56" t="s">
        <v>621</v>
      </c>
      <c r="AF153" s="56" t="s">
        <v>199</v>
      </c>
      <c r="AG153" s="56" t="s">
        <v>199</v>
      </c>
      <c r="AH153" s="56" t="s">
        <v>199</v>
      </c>
      <c r="AI153" s="56" t="s">
        <v>199</v>
      </c>
      <c r="AJ153" s="56" t="s">
        <v>199</v>
      </c>
      <c r="AK153" s="56" t="s">
        <v>199</v>
      </c>
      <c r="AL153" s="56" t="s">
        <v>611</v>
      </c>
    </row>
    <row r="154" spans="2:38" s="226" customFormat="1" ht="128.25" hidden="1">
      <c r="B154" s="56" t="s">
        <v>453</v>
      </c>
      <c r="C154" s="57" t="s">
        <v>454</v>
      </c>
      <c r="D154" s="56" t="s">
        <v>705</v>
      </c>
      <c r="E154" s="56" t="s">
        <v>706</v>
      </c>
      <c r="F154" s="56" t="s">
        <v>706</v>
      </c>
      <c r="G154" s="56"/>
      <c r="H154" s="56" t="s">
        <v>552</v>
      </c>
      <c r="I154" s="56" t="s">
        <v>199</v>
      </c>
      <c r="J154" s="56" t="s">
        <v>199</v>
      </c>
      <c r="K154" s="56" t="s">
        <v>199</v>
      </c>
      <c r="L154" s="56" t="s">
        <v>199</v>
      </c>
      <c r="M154" s="56" t="s">
        <v>810</v>
      </c>
      <c r="N154" s="56" t="s">
        <v>811</v>
      </c>
      <c r="O154" s="58" t="s">
        <v>812</v>
      </c>
      <c r="P154" s="56" t="s">
        <v>704</v>
      </c>
      <c r="Q154" s="56" t="s">
        <v>813</v>
      </c>
      <c r="R154" s="56" t="s">
        <v>99</v>
      </c>
      <c r="S154" s="59">
        <v>45323</v>
      </c>
      <c r="T154" s="59">
        <v>45412</v>
      </c>
      <c r="U154" s="59" t="s">
        <v>512</v>
      </c>
      <c r="V154" s="40"/>
      <c r="W154" s="56"/>
      <c r="X154" s="56"/>
      <c r="Y154" s="56" t="s">
        <v>374</v>
      </c>
      <c r="Z154" s="56" t="s">
        <v>199</v>
      </c>
      <c r="AA154" s="56" t="s">
        <v>199</v>
      </c>
      <c r="AB154" s="56" t="s">
        <v>199</v>
      </c>
      <c r="AC154" s="56" t="s">
        <v>199</v>
      </c>
      <c r="AD154" s="56" t="s">
        <v>487</v>
      </c>
      <c r="AE154" s="56" t="s">
        <v>199</v>
      </c>
      <c r="AF154" s="56" t="s">
        <v>199</v>
      </c>
      <c r="AG154" s="56" t="s">
        <v>199</v>
      </c>
      <c r="AH154" s="56" t="s">
        <v>199</v>
      </c>
      <c r="AI154" s="56" t="s">
        <v>199</v>
      </c>
      <c r="AJ154" s="56" t="s">
        <v>199</v>
      </c>
      <c r="AK154" s="56" t="s">
        <v>199</v>
      </c>
      <c r="AL154" s="56" t="s">
        <v>655</v>
      </c>
    </row>
    <row r="155" spans="2:38" s="226" customFormat="1" ht="128.25" hidden="1">
      <c r="B155" s="56" t="s">
        <v>453</v>
      </c>
      <c r="C155" s="57" t="s">
        <v>454</v>
      </c>
      <c r="D155" s="56" t="s">
        <v>705</v>
      </c>
      <c r="E155" s="56" t="s">
        <v>706</v>
      </c>
      <c r="F155" s="56" t="s">
        <v>706</v>
      </c>
      <c r="G155" s="56"/>
      <c r="H155" s="56" t="s">
        <v>552</v>
      </c>
      <c r="I155" s="56" t="s">
        <v>199</v>
      </c>
      <c r="J155" s="56" t="s">
        <v>199</v>
      </c>
      <c r="K155" s="56" t="s">
        <v>199</v>
      </c>
      <c r="L155" s="56" t="s">
        <v>199</v>
      </c>
      <c r="M155" s="56" t="s">
        <v>814</v>
      </c>
      <c r="N155" s="56" t="s">
        <v>814</v>
      </c>
      <c r="O155" s="58" t="s">
        <v>815</v>
      </c>
      <c r="P155" s="72" t="s">
        <v>491</v>
      </c>
      <c r="Q155" s="56" t="s">
        <v>704</v>
      </c>
      <c r="R155" s="56" t="s">
        <v>99</v>
      </c>
      <c r="S155" s="59">
        <v>45383</v>
      </c>
      <c r="T155" s="59">
        <v>45412</v>
      </c>
      <c r="U155" s="59" t="s">
        <v>512</v>
      </c>
      <c r="V155" s="40"/>
      <c r="W155" s="56"/>
      <c r="X155" s="56"/>
      <c r="Y155" s="56" t="s">
        <v>374</v>
      </c>
      <c r="Z155" s="56" t="s">
        <v>199</v>
      </c>
      <c r="AA155" s="56" t="s">
        <v>199</v>
      </c>
      <c r="AB155" s="56" t="s">
        <v>199</v>
      </c>
      <c r="AC155" s="56" t="s">
        <v>199</v>
      </c>
      <c r="AD155" s="56" t="s">
        <v>487</v>
      </c>
      <c r="AE155" s="56" t="s">
        <v>199</v>
      </c>
      <c r="AF155" s="56" t="s">
        <v>199</v>
      </c>
      <c r="AG155" s="56" t="s">
        <v>199</v>
      </c>
      <c r="AH155" s="56" t="s">
        <v>199</v>
      </c>
      <c r="AI155" s="56" t="s">
        <v>199</v>
      </c>
      <c r="AJ155" s="56" t="s">
        <v>199</v>
      </c>
      <c r="AK155" s="56" t="s">
        <v>199</v>
      </c>
      <c r="AL155" s="56" t="s">
        <v>655</v>
      </c>
    </row>
    <row r="156" spans="2:38" s="226" customFormat="1" ht="128.25" hidden="1">
      <c r="B156" s="56" t="s">
        <v>453</v>
      </c>
      <c r="C156" s="57" t="s">
        <v>454</v>
      </c>
      <c r="D156" s="56" t="s">
        <v>705</v>
      </c>
      <c r="E156" s="56" t="s">
        <v>706</v>
      </c>
      <c r="F156" s="56" t="s">
        <v>706</v>
      </c>
      <c r="G156" s="56"/>
      <c r="H156" s="56" t="s">
        <v>552</v>
      </c>
      <c r="I156" s="56" t="s">
        <v>199</v>
      </c>
      <c r="J156" s="56" t="s">
        <v>199</v>
      </c>
      <c r="K156" s="56" t="s">
        <v>199</v>
      </c>
      <c r="L156" s="56" t="s">
        <v>199</v>
      </c>
      <c r="M156" s="56" t="s">
        <v>816</v>
      </c>
      <c r="N156" s="56" t="s">
        <v>816</v>
      </c>
      <c r="O156" s="58" t="s">
        <v>817</v>
      </c>
      <c r="P156" s="56" t="s">
        <v>704</v>
      </c>
      <c r="Q156" s="56"/>
      <c r="R156" s="56" t="s">
        <v>99</v>
      </c>
      <c r="S156" s="59">
        <v>45413</v>
      </c>
      <c r="T156" s="59">
        <v>45443</v>
      </c>
      <c r="U156" s="59" t="s">
        <v>281</v>
      </c>
      <c r="V156" s="40"/>
      <c r="W156" s="56"/>
      <c r="X156" s="56"/>
      <c r="Y156" s="56" t="s">
        <v>400</v>
      </c>
      <c r="Z156" s="56" t="s">
        <v>374</v>
      </c>
      <c r="AA156" s="56" t="s">
        <v>199</v>
      </c>
      <c r="AB156" s="56" t="s">
        <v>199</v>
      </c>
      <c r="AC156" s="56" t="s">
        <v>199</v>
      </c>
      <c r="AD156" s="56" t="s">
        <v>364</v>
      </c>
      <c r="AE156" s="56" t="s">
        <v>487</v>
      </c>
      <c r="AF156" s="56" t="s">
        <v>199</v>
      </c>
      <c r="AG156" s="56" t="s">
        <v>199</v>
      </c>
      <c r="AH156" s="56" t="s">
        <v>199</v>
      </c>
      <c r="AI156" s="56" t="s">
        <v>199</v>
      </c>
      <c r="AJ156" s="56" t="s">
        <v>402</v>
      </c>
      <c r="AK156" s="56" t="s">
        <v>695</v>
      </c>
      <c r="AL156" s="56" t="s">
        <v>655</v>
      </c>
    </row>
    <row r="157" spans="2:38" s="226" customFormat="1" ht="128.25" hidden="1">
      <c r="B157" s="56" t="s">
        <v>453</v>
      </c>
      <c r="C157" s="57" t="s">
        <v>454</v>
      </c>
      <c r="D157" s="56" t="s">
        <v>705</v>
      </c>
      <c r="E157" s="56" t="s">
        <v>706</v>
      </c>
      <c r="F157" s="56" t="s">
        <v>706</v>
      </c>
      <c r="G157" s="56"/>
      <c r="H157" s="56" t="s">
        <v>552</v>
      </c>
      <c r="I157" s="56" t="s">
        <v>199</v>
      </c>
      <c r="J157" s="56" t="s">
        <v>199</v>
      </c>
      <c r="K157" s="56" t="s">
        <v>199</v>
      </c>
      <c r="L157" s="56" t="s">
        <v>199</v>
      </c>
      <c r="M157" s="56" t="s">
        <v>818</v>
      </c>
      <c r="N157" s="56" t="s">
        <v>819</v>
      </c>
      <c r="O157" s="58" t="s">
        <v>795</v>
      </c>
      <c r="P157" s="58" t="s">
        <v>486</v>
      </c>
      <c r="Q157" s="56"/>
      <c r="R157" s="56" t="s">
        <v>99</v>
      </c>
      <c r="S157" s="59">
        <v>45323</v>
      </c>
      <c r="T157" s="59">
        <v>45412</v>
      </c>
      <c r="U157" s="59" t="s">
        <v>99</v>
      </c>
      <c r="V157" s="40"/>
      <c r="W157" s="56"/>
      <c r="X157" s="56"/>
      <c r="Y157" s="56" t="s">
        <v>207</v>
      </c>
      <c r="Z157" s="56" t="s">
        <v>208</v>
      </c>
      <c r="AA157" s="56" t="s">
        <v>374</v>
      </c>
      <c r="AB157" s="56" t="s">
        <v>400</v>
      </c>
      <c r="AC157" s="56" t="s">
        <v>199</v>
      </c>
      <c r="AD157" s="56" t="s">
        <v>487</v>
      </c>
      <c r="AE157" s="56" t="s">
        <v>199</v>
      </c>
      <c r="AF157" s="56" t="s">
        <v>199</v>
      </c>
      <c r="AG157" s="56" t="s">
        <v>199</v>
      </c>
      <c r="AH157" s="56" t="s">
        <v>199</v>
      </c>
      <c r="AI157" s="56" t="s">
        <v>199</v>
      </c>
      <c r="AJ157" s="56" t="s">
        <v>199</v>
      </c>
      <c r="AK157" s="56" t="s">
        <v>199</v>
      </c>
      <c r="AL157" s="56" t="s">
        <v>655</v>
      </c>
    </row>
    <row r="158" spans="2:38" s="226" customFormat="1" ht="128.25" hidden="1">
      <c r="B158" s="56" t="s">
        <v>453</v>
      </c>
      <c r="C158" s="57" t="s">
        <v>454</v>
      </c>
      <c r="D158" s="56" t="s">
        <v>705</v>
      </c>
      <c r="E158" s="56" t="s">
        <v>706</v>
      </c>
      <c r="F158" s="56" t="s">
        <v>706</v>
      </c>
      <c r="G158" s="56"/>
      <c r="H158" s="56" t="s">
        <v>552</v>
      </c>
      <c r="I158" s="56" t="s">
        <v>199</v>
      </c>
      <c r="J158" s="56" t="s">
        <v>199</v>
      </c>
      <c r="K158" s="56" t="s">
        <v>199</v>
      </c>
      <c r="L158" s="56" t="s">
        <v>199</v>
      </c>
      <c r="M158" s="56" t="s">
        <v>796</v>
      </c>
      <c r="N158" s="56" t="s">
        <v>796</v>
      </c>
      <c r="O158" s="58" t="s">
        <v>797</v>
      </c>
      <c r="P158" s="72" t="s">
        <v>491</v>
      </c>
      <c r="Q158" s="56" t="s">
        <v>486</v>
      </c>
      <c r="R158" s="56" t="s">
        <v>99</v>
      </c>
      <c r="S158" s="59">
        <v>45413</v>
      </c>
      <c r="T158" s="59">
        <v>45443</v>
      </c>
      <c r="U158" s="59" t="s">
        <v>99</v>
      </c>
      <c r="V158" s="40"/>
      <c r="W158" s="56"/>
      <c r="X158" s="56"/>
      <c r="Y158" s="56" t="s">
        <v>207</v>
      </c>
      <c r="Z158" s="56" t="s">
        <v>208</v>
      </c>
      <c r="AA158" s="56" t="s">
        <v>374</v>
      </c>
      <c r="AB158" s="56" t="s">
        <v>400</v>
      </c>
      <c r="AC158" s="56" t="s">
        <v>199</v>
      </c>
      <c r="AD158" s="56" t="s">
        <v>487</v>
      </c>
      <c r="AE158" s="56" t="s">
        <v>199</v>
      </c>
      <c r="AF158" s="56" t="s">
        <v>199</v>
      </c>
      <c r="AG158" s="56" t="s">
        <v>199</v>
      </c>
      <c r="AH158" s="56" t="s">
        <v>199</v>
      </c>
      <c r="AI158" s="56" t="s">
        <v>199</v>
      </c>
      <c r="AJ158" s="56" t="s">
        <v>199</v>
      </c>
      <c r="AK158" s="56" t="s">
        <v>199</v>
      </c>
      <c r="AL158" s="56" t="s">
        <v>655</v>
      </c>
    </row>
    <row r="159" spans="2:38" s="226" customFormat="1" ht="128.25" hidden="1">
      <c r="B159" s="56" t="s">
        <v>453</v>
      </c>
      <c r="C159" s="57" t="s">
        <v>454</v>
      </c>
      <c r="D159" s="56" t="s">
        <v>705</v>
      </c>
      <c r="E159" s="56" t="s">
        <v>706</v>
      </c>
      <c r="F159" s="56" t="s">
        <v>706</v>
      </c>
      <c r="G159" s="56"/>
      <c r="H159" s="56" t="s">
        <v>552</v>
      </c>
      <c r="I159" s="56" t="s">
        <v>199</v>
      </c>
      <c r="J159" s="56" t="s">
        <v>199</v>
      </c>
      <c r="K159" s="56" t="s">
        <v>199</v>
      </c>
      <c r="L159" s="56" t="s">
        <v>199</v>
      </c>
      <c r="M159" s="56" t="s">
        <v>820</v>
      </c>
      <c r="N159" s="56" t="s">
        <v>821</v>
      </c>
      <c r="O159" s="58" t="s">
        <v>822</v>
      </c>
      <c r="P159" s="56" t="s">
        <v>773</v>
      </c>
      <c r="Q159" s="56"/>
      <c r="R159" s="56" t="s">
        <v>0</v>
      </c>
      <c r="S159" s="59">
        <v>45292</v>
      </c>
      <c r="T159" s="59">
        <v>45641</v>
      </c>
      <c r="U159" s="59" t="s">
        <v>512</v>
      </c>
      <c r="V159" s="40"/>
      <c r="W159" s="56"/>
      <c r="X159" s="56"/>
      <c r="Y159" s="56" t="s">
        <v>247</v>
      </c>
      <c r="Z159" s="56" t="s">
        <v>199</v>
      </c>
      <c r="AA159" s="56" t="s">
        <v>199</v>
      </c>
      <c r="AB159" s="56" t="s">
        <v>199</v>
      </c>
      <c r="AC159" s="56" t="s">
        <v>199</v>
      </c>
      <c r="AD159" s="56" t="s">
        <v>487</v>
      </c>
      <c r="AE159" s="56" t="s">
        <v>199</v>
      </c>
      <c r="AF159" s="56" t="s">
        <v>199</v>
      </c>
      <c r="AG159" s="56" t="s">
        <v>199</v>
      </c>
      <c r="AH159" s="56" t="s">
        <v>199</v>
      </c>
      <c r="AI159" s="56" t="s">
        <v>199</v>
      </c>
      <c r="AJ159" s="56" t="s">
        <v>199</v>
      </c>
      <c r="AK159" s="56" t="s">
        <v>199</v>
      </c>
      <c r="AL159" s="56" t="s">
        <v>775</v>
      </c>
    </row>
    <row r="160" spans="2:38" s="226" customFormat="1" ht="128.25" hidden="1">
      <c r="B160" s="56" t="s">
        <v>453</v>
      </c>
      <c r="C160" s="57" t="s">
        <v>454</v>
      </c>
      <c r="D160" s="56" t="s">
        <v>705</v>
      </c>
      <c r="E160" s="56" t="s">
        <v>706</v>
      </c>
      <c r="F160" s="56" t="s">
        <v>706</v>
      </c>
      <c r="G160" s="56"/>
      <c r="H160" s="56" t="s">
        <v>552</v>
      </c>
      <c r="I160" s="56" t="s">
        <v>199</v>
      </c>
      <c r="J160" s="56" t="s">
        <v>199</v>
      </c>
      <c r="K160" s="56" t="s">
        <v>199</v>
      </c>
      <c r="L160" s="56" t="s">
        <v>199</v>
      </c>
      <c r="M160" s="56" t="s">
        <v>823</v>
      </c>
      <c r="N160" s="56" t="s">
        <v>823</v>
      </c>
      <c r="O160" s="56" t="s">
        <v>824</v>
      </c>
      <c r="P160" s="56" t="s">
        <v>773</v>
      </c>
      <c r="Q160" s="56"/>
      <c r="R160" s="56" t="s">
        <v>0</v>
      </c>
      <c r="S160" s="59">
        <v>45292</v>
      </c>
      <c r="T160" s="59">
        <v>45641</v>
      </c>
      <c r="U160" s="59" t="s">
        <v>512</v>
      </c>
      <c r="V160" s="40"/>
      <c r="W160" s="56"/>
      <c r="X160" s="79"/>
      <c r="Y160" s="56" t="s">
        <v>247</v>
      </c>
      <c r="Z160" s="56" t="s">
        <v>199</v>
      </c>
      <c r="AA160" s="56" t="s">
        <v>199</v>
      </c>
      <c r="AB160" s="56" t="s">
        <v>199</v>
      </c>
      <c r="AC160" s="56" t="s">
        <v>199</v>
      </c>
      <c r="AD160" s="56" t="s">
        <v>487</v>
      </c>
      <c r="AE160" s="56" t="s">
        <v>199</v>
      </c>
      <c r="AF160" s="56" t="s">
        <v>199</v>
      </c>
      <c r="AG160" s="56" t="s">
        <v>199</v>
      </c>
      <c r="AH160" s="56" t="s">
        <v>199</v>
      </c>
      <c r="AI160" s="56" t="s">
        <v>199</v>
      </c>
      <c r="AJ160" s="56" t="s">
        <v>199</v>
      </c>
      <c r="AK160" s="56" t="s">
        <v>199</v>
      </c>
      <c r="AL160" s="56" t="s">
        <v>775</v>
      </c>
    </row>
    <row r="161" spans="2:38" s="226" customFormat="1" ht="128.25" hidden="1">
      <c r="B161" s="56" t="s">
        <v>453</v>
      </c>
      <c r="C161" s="57" t="s">
        <v>454</v>
      </c>
      <c r="D161" s="56" t="s">
        <v>705</v>
      </c>
      <c r="E161" s="56" t="s">
        <v>706</v>
      </c>
      <c r="F161" s="56" t="s">
        <v>706</v>
      </c>
      <c r="G161" s="56"/>
      <c r="H161" s="56" t="s">
        <v>552</v>
      </c>
      <c r="I161" s="56" t="s">
        <v>199</v>
      </c>
      <c r="J161" s="56" t="s">
        <v>199</v>
      </c>
      <c r="K161" s="56" t="s">
        <v>199</v>
      </c>
      <c r="L161" s="56" t="s">
        <v>199</v>
      </c>
      <c r="M161" s="56" t="s">
        <v>825</v>
      </c>
      <c r="N161" s="56" t="s">
        <v>826</v>
      </c>
      <c r="O161" s="58" t="s">
        <v>827</v>
      </c>
      <c r="P161" s="58" t="s">
        <v>828</v>
      </c>
      <c r="Q161" s="56" t="s">
        <v>609</v>
      </c>
      <c r="R161" s="56" t="s">
        <v>0</v>
      </c>
      <c r="S161" s="59">
        <v>45323</v>
      </c>
      <c r="T161" s="59">
        <v>45641</v>
      </c>
      <c r="U161" s="59" t="s">
        <v>512</v>
      </c>
      <c r="V161" s="40"/>
      <c r="W161" s="56"/>
      <c r="X161" s="56"/>
      <c r="Y161" s="56" t="s">
        <v>207</v>
      </c>
      <c r="Z161" s="56" t="s">
        <v>374</v>
      </c>
      <c r="AA161" s="56" t="s">
        <v>199</v>
      </c>
      <c r="AB161" s="56" t="s">
        <v>199</v>
      </c>
      <c r="AC161" s="56" t="s">
        <v>199</v>
      </c>
      <c r="AD161" s="56" t="s">
        <v>487</v>
      </c>
      <c r="AE161" s="56" t="s">
        <v>625</v>
      </c>
      <c r="AF161" s="56" t="s">
        <v>199</v>
      </c>
      <c r="AG161" s="56" t="s">
        <v>199</v>
      </c>
      <c r="AH161" s="56" t="s">
        <v>199</v>
      </c>
      <c r="AI161" s="56" t="s">
        <v>199</v>
      </c>
      <c r="AJ161" s="56" t="s">
        <v>199</v>
      </c>
      <c r="AK161" s="56" t="s">
        <v>199</v>
      </c>
      <c r="AL161" s="56" t="s">
        <v>611</v>
      </c>
    </row>
    <row r="162" spans="2:38" s="226" customFormat="1" ht="128.25" hidden="1">
      <c r="B162" s="56" t="s">
        <v>453</v>
      </c>
      <c r="C162" s="57" t="s">
        <v>454</v>
      </c>
      <c r="D162" s="56" t="s">
        <v>839</v>
      </c>
      <c r="E162" s="56" t="s">
        <v>840</v>
      </c>
      <c r="F162" s="56" t="s">
        <v>841</v>
      </c>
      <c r="G162" s="56"/>
      <c r="H162" s="56" t="s">
        <v>552</v>
      </c>
      <c r="I162" s="56" t="s">
        <v>199</v>
      </c>
      <c r="J162" s="56" t="s">
        <v>842</v>
      </c>
      <c r="K162" s="56" t="s">
        <v>199</v>
      </c>
      <c r="L162" s="56" t="s">
        <v>199</v>
      </c>
      <c r="M162" s="56" t="s">
        <v>843</v>
      </c>
      <c r="N162" s="56" t="s">
        <v>844</v>
      </c>
      <c r="O162" s="58" t="s">
        <v>845</v>
      </c>
      <c r="P162" s="56" t="s">
        <v>609</v>
      </c>
      <c r="Q162" s="56" t="s">
        <v>610</v>
      </c>
      <c r="R162" s="56" t="s">
        <v>0</v>
      </c>
      <c r="S162" s="64">
        <v>45292</v>
      </c>
      <c r="T162" s="64">
        <v>45473</v>
      </c>
      <c r="U162" s="64" t="s">
        <v>512</v>
      </c>
      <c r="V162" s="40"/>
      <c r="W162" s="56"/>
      <c r="X162" s="58">
        <v>50</v>
      </c>
      <c r="Y162" s="56" t="s">
        <v>476</v>
      </c>
      <c r="Z162" s="56" t="s">
        <v>208</v>
      </c>
      <c r="AA162" s="56" t="s">
        <v>207</v>
      </c>
      <c r="AB162" s="56" t="s">
        <v>199</v>
      </c>
      <c r="AC162" s="56" t="s">
        <v>199</v>
      </c>
      <c r="AD162" s="56" t="s">
        <v>209</v>
      </c>
      <c r="AE162" s="56" t="s">
        <v>199</v>
      </c>
      <c r="AF162" s="56" t="s">
        <v>199</v>
      </c>
      <c r="AG162" s="56" t="s">
        <v>199</v>
      </c>
      <c r="AH162" s="56" t="s">
        <v>199</v>
      </c>
      <c r="AI162" s="56" t="s">
        <v>199</v>
      </c>
      <c r="AJ162" s="56" t="s">
        <v>199</v>
      </c>
      <c r="AK162" s="56" t="s">
        <v>199</v>
      </c>
      <c r="AL162" s="56" t="s">
        <v>611</v>
      </c>
    </row>
    <row r="163" spans="2:38" s="226" customFormat="1" ht="128.25" hidden="1">
      <c r="B163" s="56" t="s">
        <v>453</v>
      </c>
      <c r="C163" s="57" t="s">
        <v>454</v>
      </c>
      <c r="D163" s="56" t="s">
        <v>839</v>
      </c>
      <c r="E163" s="56" t="s">
        <v>840</v>
      </c>
      <c r="F163" s="56" t="s">
        <v>841</v>
      </c>
      <c r="G163" s="56"/>
      <c r="H163" s="56" t="s">
        <v>552</v>
      </c>
      <c r="I163" s="56" t="s">
        <v>199</v>
      </c>
      <c r="J163" s="56" t="s">
        <v>842</v>
      </c>
      <c r="K163" s="56" t="s">
        <v>199</v>
      </c>
      <c r="L163" s="56" t="s">
        <v>199</v>
      </c>
      <c r="M163" s="56" t="s">
        <v>846</v>
      </c>
      <c r="N163" s="56" t="s">
        <v>847</v>
      </c>
      <c r="O163" s="58" t="s">
        <v>848</v>
      </c>
      <c r="P163" s="56" t="s">
        <v>609</v>
      </c>
      <c r="Q163" s="56" t="s">
        <v>610</v>
      </c>
      <c r="R163" s="56" t="s">
        <v>0</v>
      </c>
      <c r="S163" s="64">
        <v>45292</v>
      </c>
      <c r="T163" s="64">
        <v>45473</v>
      </c>
      <c r="U163" s="64" t="s">
        <v>512</v>
      </c>
      <c r="V163" s="40"/>
      <c r="W163" s="56"/>
      <c r="X163" s="58">
        <v>50</v>
      </c>
      <c r="Y163" s="56" t="s">
        <v>476</v>
      </c>
      <c r="Z163" s="56" t="s">
        <v>208</v>
      </c>
      <c r="AA163" s="56" t="s">
        <v>207</v>
      </c>
      <c r="AB163" s="56" t="s">
        <v>199</v>
      </c>
      <c r="AC163" s="56" t="s">
        <v>199</v>
      </c>
      <c r="AD163" s="56" t="s">
        <v>209</v>
      </c>
      <c r="AE163" s="56" t="s">
        <v>199</v>
      </c>
      <c r="AF163" s="56" t="s">
        <v>199</v>
      </c>
      <c r="AG163" s="56" t="s">
        <v>199</v>
      </c>
      <c r="AH163" s="56" t="s">
        <v>199</v>
      </c>
      <c r="AI163" s="56" t="s">
        <v>199</v>
      </c>
      <c r="AJ163" s="56" t="s">
        <v>199</v>
      </c>
      <c r="AK163" s="56" t="s">
        <v>199</v>
      </c>
      <c r="AL163" s="56" t="s">
        <v>611</v>
      </c>
    </row>
    <row r="164" spans="2:38" s="226" customFormat="1" ht="128.25" hidden="1">
      <c r="B164" s="56" t="s">
        <v>453</v>
      </c>
      <c r="C164" s="57" t="s">
        <v>454</v>
      </c>
      <c r="D164" s="56" t="s">
        <v>839</v>
      </c>
      <c r="E164" s="56" t="s">
        <v>840</v>
      </c>
      <c r="F164" s="56" t="s">
        <v>849</v>
      </c>
      <c r="G164" s="56"/>
      <c r="H164" s="56" t="s">
        <v>552</v>
      </c>
      <c r="I164" s="56" t="s">
        <v>199</v>
      </c>
      <c r="J164" s="56" t="s">
        <v>842</v>
      </c>
      <c r="K164" s="56" t="s">
        <v>199</v>
      </c>
      <c r="L164" s="56" t="s">
        <v>199</v>
      </c>
      <c r="M164" s="56" t="s">
        <v>850</v>
      </c>
      <c r="N164" s="56" t="s">
        <v>851</v>
      </c>
      <c r="O164" s="58" t="s">
        <v>852</v>
      </c>
      <c r="P164" s="56" t="s">
        <v>609</v>
      </c>
      <c r="Q164" s="56" t="s">
        <v>610</v>
      </c>
      <c r="R164" s="56" t="s">
        <v>0</v>
      </c>
      <c r="S164" s="64">
        <v>45474</v>
      </c>
      <c r="T164" s="64">
        <v>45641</v>
      </c>
      <c r="U164" s="64" t="s">
        <v>512</v>
      </c>
      <c r="V164" s="40"/>
      <c r="W164" s="56"/>
      <c r="X164" s="58">
        <v>40</v>
      </c>
      <c r="Y164" s="56" t="s">
        <v>476</v>
      </c>
      <c r="Z164" s="56" t="s">
        <v>208</v>
      </c>
      <c r="AA164" s="56" t="s">
        <v>207</v>
      </c>
      <c r="AB164" s="56" t="s">
        <v>199</v>
      </c>
      <c r="AC164" s="56" t="s">
        <v>199</v>
      </c>
      <c r="AD164" s="56" t="s">
        <v>209</v>
      </c>
      <c r="AE164" s="56" t="s">
        <v>199</v>
      </c>
      <c r="AF164" s="56" t="s">
        <v>199</v>
      </c>
      <c r="AG164" s="56" t="s">
        <v>199</v>
      </c>
      <c r="AH164" s="56" t="s">
        <v>199</v>
      </c>
      <c r="AI164" s="56" t="s">
        <v>199</v>
      </c>
      <c r="AJ164" s="56" t="s">
        <v>199</v>
      </c>
      <c r="AK164" s="56" t="s">
        <v>199</v>
      </c>
      <c r="AL164" s="56" t="s">
        <v>611</v>
      </c>
    </row>
    <row r="165" spans="2:38" s="226" customFormat="1" ht="128.25" hidden="1">
      <c r="B165" s="56" t="s">
        <v>453</v>
      </c>
      <c r="C165" s="57" t="s">
        <v>454</v>
      </c>
      <c r="D165" s="56" t="s">
        <v>839</v>
      </c>
      <c r="E165" s="56" t="s">
        <v>840</v>
      </c>
      <c r="F165" s="56" t="s">
        <v>849</v>
      </c>
      <c r="G165" s="56"/>
      <c r="H165" s="56" t="s">
        <v>552</v>
      </c>
      <c r="I165" s="56" t="s">
        <v>199</v>
      </c>
      <c r="J165" s="56" t="s">
        <v>842</v>
      </c>
      <c r="K165" s="56" t="s">
        <v>199</v>
      </c>
      <c r="L165" s="56" t="s">
        <v>199</v>
      </c>
      <c r="M165" s="56" t="s">
        <v>853</v>
      </c>
      <c r="N165" s="56" t="s">
        <v>854</v>
      </c>
      <c r="O165" s="58" t="s">
        <v>855</v>
      </c>
      <c r="P165" s="56" t="s">
        <v>609</v>
      </c>
      <c r="Q165" s="56" t="s">
        <v>610</v>
      </c>
      <c r="R165" s="56" t="s">
        <v>0</v>
      </c>
      <c r="S165" s="64">
        <v>45474</v>
      </c>
      <c r="T165" s="64">
        <v>45641</v>
      </c>
      <c r="U165" s="64" t="s">
        <v>512</v>
      </c>
      <c r="V165" s="40"/>
      <c r="W165" s="56"/>
      <c r="X165" s="58">
        <v>30</v>
      </c>
      <c r="Y165" s="56" t="s">
        <v>476</v>
      </c>
      <c r="Z165" s="56" t="s">
        <v>208</v>
      </c>
      <c r="AA165" s="56" t="s">
        <v>207</v>
      </c>
      <c r="AB165" s="56" t="s">
        <v>199</v>
      </c>
      <c r="AC165" s="56" t="s">
        <v>199</v>
      </c>
      <c r="AD165" s="56" t="s">
        <v>209</v>
      </c>
      <c r="AE165" s="56" t="s">
        <v>199</v>
      </c>
      <c r="AF165" s="56" t="s">
        <v>199</v>
      </c>
      <c r="AG165" s="56" t="s">
        <v>199</v>
      </c>
      <c r="AH165" s="56" t="s">
        <v>199</v>
      </c>
      <c r="AI165" s="56" t="s">
        <v>199</v>
      </c>
      <c r="AJ165" s="56" t="s">
        <v>199</v>
      </c>
      <c r="AK165" s="56" t="s">
        <v>199</v>
      </c>
      <c r="AL165" s="56" t="s">
        <v>611</v>
      </c>
    </row>
    <row r="166" spans="2:38" s="226" customFormat="1" ht="128.25" hidden="1">
      <c r="B166" s="56" t="s">
        <v>453</v>
      </c>
      <c r="C166" s="57" t="s">
        <v>454</v>
      </c>
      <c r="D166" s="56" t="s">
        <v>839</v>
      </c>
      <c r="E166" s="56" t="s">
        <v>840</v>
      </c>
      <c r="F166" s="56" t="s">
        <v>849</v>
      </c>
      <c r="G166" s="56"/>
      <c r="H166" s="56" t="s">
        <v>552</v>
      </c>
      <c r="I166" s="56" t="s">
        <v>199</v>
      </c>
      <c r="J166" s="56" t="s">
        <v>842</v>
      </c>
      <c r="K166" s="56" t="s">
        <v>199</v>
      </c>
      <c r="L166" s="56" t="s">
        <v>199</v>
      </c>
      <c r="M166" s="56" t="s">
        <v>856</v>
      </c>
      <c r="N166" s="56" t="s">
        <v>857</v>
      </c>
      <c r="O166" s="58" t="s">
        <v>858</v>
      </c>
      <c r="P166" s="56" t="s">
        <v>609</v>
      </c>
      <c r="Q166" s="56" t="s">
        <v>610</v>
      </c>
      <c r="R166" s="56" t="s">
        <v>0</v>
      </c>
      <c r="S166" s="64">
        <v>45474</v>
      </c>
      <c r="T166" s="64">
        <v>45641</v>
      </c>
      <c r="U166" s="64" t="s">
        <v>512</v>
      </c>
      <c r="V166" s="40"/>
      <c r="W166" s="56"/>
      <c r="X166" s="58">
        <v>30</v>
      </c>
      <c r="Y166" s="56" t="s">
        <v>476</v>
      </c>
      <c r="Z166" s="56" t="s">
        <v>208</v>
      </c>
      <c r="AA166" s="56" t="s">
        <v>207</v>
      </c>
      <c r="AB166" s="56" t="s">
        <v>199</v>
      </c>
      <c r="AC166" s="56" t="s">
        <v>199</v>
      </c>
      <c r="AD166" s="56" t="s">
        <v>209</v>
      </c>
      <c r="AE166" s="56" t="s">
        <v>199</v>
      </c>
      <c r="AF166" s="56" t="s">
        <v>199</v>
      </c>
      <c r="AG166" s="56" t="s">
        <v>199</v>
      </c>
      <c r="AH166" s="56" t="s">
        <v>199</v>
      </c>
      <c r="AI166" s="56" t="s">
        <v>199</v>
      </c>
      <c r="AJ166" s="56" t="s">
        <v>199</v>
      </c>
      <c r="AK166" s="56" t="s">
        <v>199</v>
      </c>
      <c r="AL166" s="56" t="s">
        <v>611</v>
      </c>
    </row>
    <row r="167" spans="2:38" s="226" customFormat="1" ht="185.25">
      <c r="B167" s="56" t="s">
        <v>453</v>
      </c>
      <c r="C167" s="57" t="s">
        <v>859</v>
      </c>
      <c r="D167" s="56" t="s">
        <v>860</v>
      </c>
      <c r="E167" s="56" t="s">
        <v>861</v>
      </c>
      <c r="F167" s="56" t="s">
        <v>862</v>
      </c>
      <c r="G167" s="56"/>
      <c r="H167" s="56" t="s">
        <v>754</v>
      </c>
      <c r="I167" s="56" t="s">
        <v>863</v>
      </c>
      <c r="J167" s="56" t="s">
        <v>864</v>
      </c>
      <c r="K167" s="56" t="s">
        <v>199</v>
      </c>
      <c r="L167" s="56" t="s">
        <v>199</v>
      </c>
      <c r="M167" s="73" t="s">
        <v>865</v>
      </c>
      <c r="N167" s="73" t="s">
        <v>866</v>
      </c>
      <c r="O167" s="58" t="s">
        <v>867</v>
      </c>
      <c r="P167" s="56" t="s">
        <v>662</v>
      </c>
      <c r="Q167" s="56" t="s">
        <v>663</v>
      </c>
      <c r="R167" s="56" t="s">
        <v>0</v>
      </c>
      <c r="S167" s="59">
        <v>45474</v>
      </c>
      <c r="T167" s="59">
        <v>45641</v>
      </c>
      <c r="U167" s="59" t="s">
        <v>512</v>
      </c>
      <c r="V167" s="40">
        <v>90000000</v>
      </c>
      <c r="W167" s="237" t="s">
        <v>868</v>
      </c>
      <c r="X167" s="71">
        <v>0.2</v>
      </c>
      <c r="Y167" s="56" t="s">
        <v>449</v>
      </c>
      <c r="Z167" s="56" t="s">
        <v>208</v>
      </c>
      <c r="AA167" s="56" t="s">
        <v>354</v>
      </c>
      <c r="AB167" s="72" t="s">
        <v>199</v>
      </c>
      <c r="AC167" s="72" t="s">
        <v>199</v>
      </c>
      <c r="AD167" s="56" t="s">
        <v>832</v>
      </c>
      <c r="AE167" s="56" t="s">
        <v>199</v>
      </c>
      <c r="AF167" s="56" t="s">
        <v>199</v>
      </c>
      <c r="AG167" s="56" t="s">
        <v>199</v>
      </c>
      <c r="AH167" s="56" t="s">
        <v>199</v>
      </c>
      <c r="AI167" s="56" t="s">
        <v>199</v>
      </c>
      <c r="AJ167" s="56" t="s">
        <v>199</v>
      </c>
      <c r="AK167" s="56" t="s">
        <v>199</v>
      </c>
      <c r="AL167" s="56" t="s">
        <v>664</v>
      </c>
    </row>
    <row r="168" spans="2:38" s="226" customFormat="1" ht="199.5">
      <c r="B168" s="56" t="s">
        <v>453</v>
      </c>
      <c r="C168" s="57" t="s">
        <v>859</v>
      </c>
      <c r="D168" s="56" t="s">
        <v>860</v>
      </c>
      <c r="E168" s="56" t="s">
        <v>861</v>
      </c>
      <c r="F168" s="56" t="s">
        <v>862</v>
      </c>
      <c r="G168" s="56"/>
      <c r="H168" s="56" t="s">
        <v>754</v>
      </c>
      <c r="I168" s="56" t="s">
        <v>863</v>
      </c>
      <c r="J168" s="56" t="s">
        <v>864</v>
      </c>
      <c r="K168" s="56" t="s">
        <v>199</v>
      </c>
      <c r="L168" s="56" t="s">
        <v>199</v>
      </c>
      <c r="M168" s="73" t="s">
        <v>869</v>
      </c>
      <c r="N168" s="80" t="s">
        <v>870</v>
      </c>
      <c r="O168" s="73" t="s">
        <v>871</v>
      </c>
      <c r="P168" s="56" t="s">
        <v>662</v>
      </c>
      <c r="Q168" s="56" t="s">
        <v>663</v>
      </c>
      <c r="R168" s="56" t="s">
        <v>0</v>
      </c>
      <c r="S168" s="59">
        <v>45474</v>
      </c>
      <c r="T168" s="59">
        <v>45641</v>
      </c>
      <c r="U168" s="59" t="s">
        <v>512</v>
      </c>
      <c r="V168" s="40">
        <v>240000000</v>
      </c>
      <c r="W168" s="237" t="s">
        <v>868</v>
      </c>
      <c r="X168" s="71">
        <v>0.4</v>
      </c>
      <c r="Y168" s="56" t="s">
        <v>449</v>
      </c>
      <c r="Z168" s="56" t="s">
        <v>208</v>
      </c>
      <c r="AA168" s="56" t="s">
        <v>354</v>
      </c>
      <c r="AB168" s="72" t="s">
        <v>199</v>
      </c>
      <c r="AC168" s="72" t="s">
        <v>199</v>
      </c>
      <c r="AD168" s="56" t="s">
        <v>209</v>
      </c>
      <c r="AE168" s="56" t="s">
        <v>199</v>
      </c>
      <c r="AF168" s="56" t="s">
        <v>199</v>
      </c>
      <c r="AG168" s="56" t="s">
        <v>199</v>
      </c>
      <c r="AH168" s="56" t="s">
        <v>199</v>
      </c>
      <c r="AI168" s="56" t="s">
        <v>199</v>
      </c>
      <c r="AJ168" s="56" t="s">
        <v>199</v>
      </c>
      <c r="AK168" s="56" t="s">
        <v>199</v>
      </c>
      <c r="AL168" s="56" t="s">
        <v>664</v>
      </c>
    </row>
    <row r="169" spans="2:38" s="226" customFormat="1" ht="185.25">
      <c r="B169" s="56" t="s">
        <v>453</v>
      </c>
      <c r="C169" s="57" t="s">
        <v>859</v>
      </c>
      <c r="D169" s="56" t="s">
        <v>860</v>
      </c>
      <c r="E169" s="56" t="s">
        <v>861</v>
      </c>
      <c r="F169" s="56" t="s">
        <v>862</v>
      </c>
      <c r="G169" s="56"/>
      <c r="H169" s="56" t="s">
        <v>754</v>
      </c>
      <c r="I169" s="56" t="s">
        <v>863</v>
      </c>
      <c r="J169" s="56" t="s">
        <v>864</v>
      </c>
      <c r="K169" s="56" t="s">
        <v>199</v>
      </c>
      <c r="L169" s="56" t="s">
        <v>199</v>
      </c>
      <c r="M169" s="73" t="s">
        <v>872</v>
      </c>
      <c r="N169" s="73" t="s">
        <v>873</v>
      </c>
      <c r="O169" s="58" t="s">
        <v>874</v>
      </c>
      <c r="P169" s="56" t="s">
        <v>662</v>
      </c>
      <c r="Q169" s="56" t="s">
        <v>663</v>
      </c>
      <c r="R169" s="56" t="s">
        <v>0</v>
      </c>
      <c r="S169" s="59">
        <v>45474</v>
      </c>
      <c r="T169" s="59">
        <v>45641</v>
      </c>
      <c r="U169" s="59" t="s">
        <v>512</v>
      </c>
      <c r="V169" s="40">
        <v>240000000</v>
      </c>
      <c r="W169" s="237" t="s">
        <v>868</v>
      </c>
      <c r="X169" s="71">
        <v>0.4</v>
      </c>
      <c r="Y169" s="56" t="s">
        <v>449</v>
      </c>
      <c r="Z169" s="56" t="s">
        <v>208</v>
      </c>
      <c r="AA169" s="56" t="s">
        <v>354</v>
      </c>
      <c r="AB169" s="72" t="s">
        <v>199</v>
      </c>
      <c r="AC169" s="72" t="s">
        <v>199</v>
      </c>
      <c r="AD169" s="56" t="s">
        <v>209</v>
      </c>
      <c r="AE169" s="56" t="s">
        <v>199</v>
      </c>
      <c r="AF169" s="56" t="s">
        <v>199</v>
      </c>
      <c r="AG169" s="56" t="s">
        <v>199</v>
      </c>
      <c r="AH169" s="56" t="s">
        <v>199</v>
      </c>
      <c r="AI169" s="56" t="s">
        <v>199</v>
      </c>
      <c r="AJ169" s="56" t="s">
        <v>199</v>
      </c>
      <c r="AK169" s="56" t="s">
        <v>199</v>
      </c>
      <c r="AL169" s="56" t="s">
        <v>664</v>
      </c>
    </row>
    <row r="170" spans="2:38" s="226" customFormat="1" ht="185.25">
      <c r="B170" s="56" t="s">
        <v>453</v>
      </c>
      <c r="C170" s="57" t="s">
        <v>859</v>
      </c>
      <c r="D170" s="56" t="s">
        <v>860</v>
      </c>
      <c r="E170" s="56" t="s">
        <v>861</v>
      </c>
      <c r="F170" s="56" t="s">
        <v>862</v>
      </c>
      <c r="G170" s="56"/>
      <c r="H170" s="56" t="s">
        <v>552</v>
      </c>
      <c r="I170" s="56" t="s">
        <v>863</v>
      </c>
      <c r="J170" s="56" t="s">
        <v>864</v>
      </c>
      <c r="K170" s="56" t="s">
        <v>199</v>
      </c>
      <c r="L170" s="56" t="s">
        <v>199</v>
      </c>
      <c r="M170" s="73" t="s">
        <v>875</v>
      </c>
      <c r="N170" s="73" t="s">
        <v>876</v>
      </c>
      <c r="O170" s="58" t="s">
        <v>877</v>
      </c>
      <c r="P170" s="56" t="s">
        <v>662</v>
      </c>
      <c r="Q170" s="56" t="s">
        <v>663</v>
      </c>
      <c r="R170" s="56" t="s">
        <v>0</v>
      </c>
      <c r="S170" s="59">
        <v>45474</v>
      </c>
      <c r="T170" s="59">
        <v>45641</v>
      </c>
      <c r="U170" s="59" t="s">
        <v>512</v>
      </c>
      <c r="V170" s="40">
        <v>30000000</v>
      </c>
      <c r="W170" s="237" t="s">
        <v>868</v>
      </c>
      <c r="X170" s="56">
        <v>10</v>
      </c>
      <c r="Y170" s="56" t="s">
        <v>449</v>
      </c>
      <c r="Z170" s="56" t="s">
        <v>208</v>
      </c>
      <c r="AA170" s="56" t="s">
        <v>354</v>
      </c>
      <c r="AB170" s="72" t="s">
        <v>199</v>
      </c>
      <c r="AC170" s="72" t="s">
        <v>199</v>
      </c>
      <c r="AD170" s="56" t="s">
        <v>209</v>
      </c>
      <c r="AE170" s="56" t="s">
        <v>199</v>
      </c>
      <c r="AF170" s="56" t="s">
        <v>199</v>
      </c>
      <c r="AG170" s="56" t="s">
        <v>199</v>
      </c>
      <c r="AH170" s="56" t="s">
        <v>199</v>
      </c>
      <c r="AI170" s="56" t="s">
        <v>199</v>
      </c>
      <c r="AJ170" s="56" t="s">
        <v>199</v>
      </c>
      <c r="AK170" s="56" t="s">
        <v>199</v>
      </c>
      <c r="AL170" s="56" t="s">
        <v>664</v>
      </c>
    </row>
    <row r="171" spans="2:38" s="226" customFormat="1" ht="185.25" hidden="1">
      <c r="B171" s="56" t="s">
        <v>453</v>
      </c>
      <c r="C171" s="57" t="s">
        <v>859</v>
      </c>
      <c r="D171" s="56" t="s">
        <v>860</v>
      </c>
      <c r="E171" s="56" t="s">
        <v>861</v>
      </c>
      <c r="F171" s="56" t="s">
        <v>862</v>
      </c>
      <c r="G171" s="56"/>
      <c r="H171" s="56" t="s">
        <v>754</v>
      </c>
      <c r="I171" s="56" t="s">
        <v>863</v>
      </c>
      <c r="J171" s="56" t="s">
        <v>864</v>
      </c>
      <c r="K171" s="56" t="s">
        <v>199</v>
      </c>
      <c r="L171" s="56" t="s">
        <v>199</v>
      </c>
      <c r="M171" s="56" t="s">
        <v>878</v>
      </c>
      <c r="N171" s="56" t="s">
        <v>879</v>
      </c>
      <c r="O171" s="58" t="s">
        <v>880</v>
      </c>
      <c r="P171" s="56" t="s">
        <v>881</v>
      </c>
      <c r="Q171" s="56"/>
      <c r="R171" s="56" t="s">
        <v>220</v>
      </c>
      <c r="S171" s="59">
        <v>45292</v>
      </c>
      <c r="T171" s="59">
        <v>45641</v>
      </c>
      <c r="U171" s="59" t="s">
        <v>512</v>
      </c>
      <c r="V171" s="56"/>
      <c r="W171" s="56"/>
      <c r="X171" s="56">
        <v>100</v>
      </c>
      <c r="Y171" s="56" t="s">
        <v>354</v>
      </c>
      <c r="Z171" s="56" t="s">
        <v>882</v>
      </c>
      <c r="AA171" s="56" t="s">
        <v>199</v>
      </c>
      <c r="AB171" s="56" t="s">
        <v>199</v>
      </c>
      <c r="AC171" s="56" t="s">
        <v>199</v>
      </c>
      <c r="AD171" s="56" t="s">
        <v>209</v>
      </c>
      <c r="AE171" s="56" t="s">
        <v>199</v>
      </c>
      <c r="AF171" s="56" t="s">
        <v>199</v>
      </c>
      <c r="AG171" s="56" t="s">
        <v>199</v>
      </c>
      <c r="AH171" s="56" t="s">
        <v>199</v>
      </c>
      <c r="AI171" s="56" t="s">
        <v>199</v>
      </c>
      <c r="AJ171" s="56" t="s">
        <v>199</v>
      </c>
      <c r="AK171" s="56" t="s">
        <v>199</v>
      </c>
      <c r="AL171" s="56" t="s">
        <v>234</v>
      </c>
    </row>
    <row r="172" spans="2:38" s="226" customFormat="1" ht="185.25" hidden="1">
      <c r="B172" s="81" t="s">
        <v>453</v>
      </c>
      <c r="C172" s="57" t="s">
        <v>859</v>
      </c>
      <c r="D172" s="56" t="s">
        <v>860</v>
      </c>
      <c r="E172" s="56" t="s">
        <v>861</v>
      </c>
      <c r="F172" s="81" t="s">
        <v>862</v>
      </c>
      <c r="G172" s="81"/>
      <c r="H172" s="72" t="s">
        <v>754</v>
      </c>
      <c r="I172" s="56" t="s">
        <v>863</v>
      </c>
      <c r="J172" s="56" t="s">
        <v>864</v>
      </c>
      <c r="K172" s="56" t="s">
        <v>199</v>
      </c>
      <c r="L172" s="56" t="s">
        <v>199</v>
      </c>
      <c r="M172" s="81" t="s">
        <v>883</v>
      </c>
      <c r="N172" s="82" t="s">
        <v>884</v>
      </c>
      <c r="O172" s="81" t="s">
        <v>885</v>
      </c>
      <c r="P172" s="72" t="s">
        <v>886</v>
      </c>
      <c r="Q172" s="72" t="s">
        <v>887</v>
      </c>
      <c r="R172" s="72" t="s">
        <v>99</v>
      </c>
      <c r="S172" s="83">
        <v>45381</v>
      </c>
      <c r="T172" s="83">
        <v>45657</v>
      </c>
      <c r="U172" s="72" t="s">
        <v>888</v>
      </c>
      <c r="V172" s="39" t="s">
        <v>1578</v>
      </c>
      <c r="W172" s="39" t="s">
        <v>1578</v>
      </c>
      <c r="X172" s="86" t="s">
        <v>889</v>
      </c>
      <c r="Y172" s="72" t="s">
        <v>890</v>
      </c>
      <c r="Z172" s="72" t="s">
        <v>423</v>
      </c>
      <c r="AA172" s="72" t="s">
        <v>199</v>
      </c>
      <c r="AB172" s="72" t="s">
        <v>199</v>
      </c>
      <c r="AC172" s="72" t="s">
        <v>199</v>
      </c>
      <c r="AD172" s="72" t="s">
        <v>364</v>
      </c>
      <c r="AE172" s="56" t="s">
        <v>248</v>
      </c>
      <c r="AF172" s="56" t="s">
        <v>487</v>
      </c>
      <c r="AG172" s="56" t="s">
        <v>199</v>
      </c>
      <c r="AH172" s="56" t="s">
        <v>199</v>
      </c>
      <c r="AI172" s="56" t="s">
        <v>199</v>
      </c>
      <c r="AJ172" s="87" t="s">
        <v>408</v>
      </c>
      <c r="AK172" s="87" t="s">
        <v>409</v>
      </c>
      <c r="AL172" s="81" t="s">
        <v>497</v>
      </c>
    </row>
    <row r="173" spans="2:38" s="226" customFormat="1" ht="185.25" hidden="1">
      <c r="B173" s="56" t="s">
        <v>453</v>
      </c>
      <c r="C173" s="57" t="s">
        <v>859</v>
      </c>
      <c r="D173" s="56" t="s">
        <v>860</v>
      </c>
      <c r="E173" s="56" t="s">
        <v>861</v>
      </c>
      <c r="F173" s="56" t="s">
        <v>862</v>
      </c>
      <c r="G173" s="56"/>
      <c r="H173" s="56" t="s">
        <v>754</v>
      </c>
      <c r="I173" s="56" t="s">
        <v>863</v>
      </c>
      <c r="J173" s="56" t="s">
        <v>864</v>
      </c>
      <c r="K173" s="56" t="s">
        <v>199</v>
      </c>
      <c r="L173" s="56" t="s">
        <v>199</v>
      </c>
      <c r="M173" s="56" t="s">
        <v>891</v>
      </c>
      <c r="N173" s="56" t="s">
        <v>891</v>
      </c>
      <c r="O173" s="56" t="s">
        <v>892</v>
      </c>
      <c r="P173" s="56" t="s">
        <v>218</v>
      </c>
      <c r="Q173" s="56" t="s">
        <v>893</v>
      </c>
      <c r="R173" s="56" t="s">
        <v>220</v>
      </c>
      <c r="S173" s="59">
        <v>45323</v>
      </c>
      <c r="T173" s="66">
        <v>45626</v>
      </c>
      <c r="U173" s="59" t="s">
        <v>199</v>
      </c>
      <c r="V173" s="40"/>
      <c r="W173" s="56"/>
      <c r="X173" s="56"/>
      <c r="Y173" s="56" t="s">
        <v>354</v>
      </c>
      <c r="Z173" s="56" t="s">
        <v>890</v>
      </c>
      <c r="AA173" s="56" t="s">
        <v>199</v>
      </c>
      <c r="AB173" s="56" t="s">
        <v>199</v>
      </c>
      <c r="AC173" s="56" t="s">
        <v>199</v>
      </c>
      <c r="AD173" s="56" t="s">
        <v>487</v>
      </c>
      <c r="AE173" s="56" t="s">
        <v>199</v>
      </c>
      <c r="AF173" s="56" t="s">
        <v>199</v>
      </c>
      <c r="AG173" s="56" t="s">
        <v>199</v>
      </c>
      <c r="AH173" s="56" t="s">
        <v>199</v>
      </c>
      <c r="AI173" s="56" t="s">
        <v>199</v>
      </c>
      <c r="AJ173" s="56" t="s">
        <v>408</v>
      </c>
      <c r="AK173" s="56" t="s">
        <v>409</v>
      </c>
      <c r="AL173" s="56" t="s">
        <v>234</v>
      </c>
    </row>
    <row r="174" spans="2:38" s="226" customFormat="1" ht="185.25" hidden="1">
      <c r="B174" s="56" t="s">
        <v>453</v>
      </c>
      <c r="C174" s="57" t="s">
        <v>859</v>
      </c>
      <c r="D174" s="56" t="s">
        <v>860</v>
      </c>
      <c r="E174" s="56" t="s">
        <v>861</v>
      </c>
      <c r="F174" s="56" t="s">
        <v>862</v>
      </c>
      <c r="G174" s="56"/>
      <c r="H174" s="56" t="s">
        <v>754</v>
      </c>
      <c r="I174" s="56" t="s">
        <v>863</v>
      </c>
      <c r="J174" s="56" t="s">
        <v>864</v>
      </c>
      <c r="K174" s="56" t="s">
        <v>199</v>
      </c>
      <c r="L174" s="56" t="s">
        <v>199</v>
      </c>
      <c r="M174" s="56" t="s">
        <v>894</v>
      </c>
      <c r="N174" s="56" t="s">
        <v>894</v>
      </c>
      <c r="O174" s="56" t="s">
        <v>895</v>
      </c>
      <c r="P174" s="56" t="s">
        <v>896</v>
      </c>
      <c r="Q174" s="56" t="s">
        <v>897</v>
      </c>
      <c r="R174" s="56" t="s">
        <v>220</v>
      </c>
      <c r="S174" s="59">
        <v>45323</v>
      </c>
      <c r="T174" s="66">
        <v>45626</v>
      </c>
      <c r="U174" s="59" t="s">
        <v>512</v>
      </c>
      <c r="V174" s="40"/>
      <c r="W174" s="56"/>
      <c r="X174" s="56"/>
      <c r="Y174" s="56" t="s">
        <v>354</v>
      </c>
      <c r="Z174" s="56" t="s">
        <v>890</v>
      </c>
      <c r="AA174" s="56" t="s">
        <v>199</v>
      </c>
      <c r="AB174" s="56" t="s">
        <v>199</v>
      </c>
      <c r="AC174" s="56" t="s">
        <v>199</v>
      </c>
      <c r="AD174" s="56" t="s">
        <v>487</v>
      </c>
      <c r="AE174" s="56" t="s">
        <v>199</v>
      </c>
      <c r="AF174" s="56" t="s">
        <v>199</v>
      </c>
      <c r="AG174" s="56" t="s">
        <v>199</v>
      </c>
      <c r="AH174" s="56" t="s">
        <v>199</v>
      </c>
      <c r="AI174" s="56" t="s">
        <v>199</v>
      </c>
      <c r="AJ174" s="56" t="s">
        <v>408</v>
      </c>
      <c r="AK174" s="56" t="s">
        <v>409</v>
      </c>
      <c r="AL174" s="56" t="s">
        <v>234</v>
      </c>
    </row>
    <row r="175" spans="2:38" s="226" customFormat="1" ht="185.25" hidden="1">
      <c r="B175" s="56" t="s">
        <v>453</v>
      </c>
      <c r="C175" s="57" t="s">
        <v>859</v>
      </c>
      <c r="D175" s="56" t="s">
        <v>860</v>
      </c>
      <c r="E175" s="56" t="s">
        <v>861</v>
      </c>
      <c r="F175" s="56" t="s">
        <v>862</v>
      </c>
      <c r="G175" s="56"/>
      <c r="H175" s="56" t="s">
        <v>754</v>
      </c>
      <c r="I175" s="56" t="s">
        <v>863</v>
      </c>
      <c r="J175" s="56" t="s">
        <v>864</v>
      </c>
      <c r="K175" s="56" t="s">
        <v>199</v>
      </c>
      <c r="L175" s="56" t="s">
        <v>199</v>
      </c>
      <c r="M175" s="56"/>
      <c r="N175" s="56"/>
      <c r="O175" s="56"/>
      <c r="P175" s="56"/>
      <c r="Q175" s="56"/>
      <c r="R175" s="56"/>
      <c r="S175" s="59"/>
      <c r="T175" s="66"/>
      <c r="U175" s="59"/>
      <c r="V175" s="40"/>
      <c r="W175" s="56"/>
      <c r="X175" s="56"/>
      <c r="Y175" s="56"/>
      <c r="Z175" s="56"/>
      <c r="AA175" s="56"/>
      <c r="AB175" s="56"/>
      <c r="AC175" s="56"/>
      <c r="AD175" s="56"/>
      <c r="AE175" s="56"/>
      <c r="AF175" s="56"/>
      <c r="AG175" s="56"/>
      <c r="AH175" s="56"/>
      <c r="AI175" s="56"/>
      <c r="AJ175" s="56"/>
      <c r="AK175" s="56"/>
      <c r="AL175" s="56"/>
    </row>
    <row r="176" spans="2:38" s="226" customFormat="1" ht="185.25" hidden="1">
      <c r="B176" s="56" t="s">
        <v>453</v>
      </c>
      <c r="C176" s="57" t="s">
        <v>859</v>
      </c>
      <c r="D176" s="56" t="s">
        <v>860</v>
      </c>
      <c r="E176" s="56" t="s">
        <v>861</v>
      </c>
      <c r="F176" s="56" t="s">
        <v>862</v>
      </c>
      <c r="G176" s="56"/>
      <c r="H176" s="56" t="s">
        <v>754</v>
      </c>
      <c r="I176" s="56" t="s">
        <v>863</v>
      </c>
      <c r="J176" s="56" t="s">
        <v>864</v>
      </c>
      <c r="K176" s="56" t="s">
        <v>199</v>
      </c>
      <c r="L176" s="56" t="s">
        <v>199</v>
      </c>
      <c r="M176" s="56" t="s">
        <v>898</v>
      </c>
      <c r="N176" s="56" t="s">
        <v>899</v>
      </c>
      <c r="O176" s="58" t="s">
        <v>900</v>
      </c>
      <c r="P176" s="56" t="s">
        <v>272</v>
      </c>
      <c r="Q176" s="56" t="s">
        <v>901</v>
      </c>
      <c r="R176" s="58" t="s">
        <v>72</v>
      </c>
      <c r="S176" s="59">
        <v>45293</v>
      </c>
      <c r="T176" s="59">
        <v>45626</v>
      </c>
      <c r="U176" s="64" t="s">
        <v>260</v>
      </c>
      <c r="V176" s="40"/>
      <c r="W176" s="56"/>
      <c r="X176" s="60">
        <v>0.8</v>
      </c>
      <c r="Y176" s="56" t="s">
        <v>207</v>
      </c>
      <c r="Z176" s="56" t="s">
        <v>902</v>
      </c>
      <c r="AA176" s="56" t="s">
        <v>199</v>
      </c>
      <c r="AB176" s="56" t="s">
        <v>199</v>
      </c>
      <c r="AC176" s="56" t="s">
        <v>199</v>
      </c>
      <c r="AD176" s="65" t="s">
        <v>364</v>
      </c>
      <c r="AE176" s="56" t="s">
        <v>199</v>
      </c>
      <c r="AF176" s="56" t="s">
        <v>199</v>
      </c>
      <c r="AG176" s="56" t="s">
        <v>199</v>
      </c>
      <c r="AH176" s="56" t="s">
        <v>199</v>
      </c>
      <c r="AI176" s="56" t="s">
        <v>199</v>
      </c>
      <c r="AJ176" s="56" t="s">
        <v>408</v>
      </c>
      <c r="AK176" s="56" t="s">
        <v>409</v>
      </c>
      <c r="AL176" s="58" t="s">
        <v>261</v>
      </c>
    </row>
    <row r="177" spans="2:38" s="226" customFormat="1" ht="185.25" hidden="1">
      <c r="B177" s="56" t="s">
        <v>453</v>
      </c>
      <c r="C177" s="57" t="s">
        <v>859</v>
      </c>
      <c r="D177" s="56" t="s">
        <v>860</v>
      </c>
      <c r="E177" s="56" t="s">
        <v>861</v>
      </c>
      <c r="F177" s="56" t="s">
        <v>862</v>
      </c>
      <c r="G177" s="56"/>
      <c r="H177" s="56" t="s">
        <v>754</v>
      </c>
      <c r="I177" s="56" t="s">
        <v>863</v>
      </c>
      <c r="J177" s="56" t="s">
        <v>864</v>
      </c>
      <c r="K177" s="56" t="s">
        <v>199</v>
      </c>
      <c r="L177" s="56" t="s">
        <v>199</v>
      </c>
      <c r="M177" s="56" t="s">
        <v>903</v>
      </c>
      <c r="N177" s="56" t="s">
        <v>904</v>
      </c>
      <c r="O177" s="58" t="s">
        <v>905</v>
      </c>
      <c r="P177" s="56" t="s">
        <v>230</v>
      </c>
      <c r="Q177" s="56" t="s">
        <v>231</v>
      </c>
      <c r="R177" s="58" t="s">
        <v>220</v>
      </c>
      <c r="S177" s="59">
        <v>45627</v>
      </c>
      <c r="T177" s="59">
        <v>45641</v>
      </c>
      <c r="U177" s="58" t="s">
        <v>72</v>
      </c>
      <c r="V177" s="40"/>
      <c r="W177" s="56"/>
      <c r="X177" s="60"/>
      <c r="Y177" s="56" t="s">
        <v>208</v>
      </c>
      <c r="Z177" s="56" t="s">
        <v>232</v>
      </c>
      <c r="AA177" s="56" t="s">
        <v>233</v>
      </c>
      <c r="AB177" s="56" t="s">
        <v>902</v>
      </c>
      <c r="AC177" s="56" t="s">
        <v>199</v>
      </c>
      <c r="AD177" s="65" t="s">
        <v>364</v>
      </c>
      <c r="AE177" s="56" t="s">
        <v>199</v>
      </c>
      <c r="AF177" s="56" t="s">
        <v>199</v>
      </c>
      <c r="AG177" s="56" t="s">
        <v>199</v>
      </c>
      <c r="AH177" s="56" t="s">
        <v>199</v>
      </c>
      <c r="AI177" s="56" t="s">
        <v>199</v>
      </c>
      <c r="AJ177" s="56" t="s">
        <v>408</v>
      </c>
      <c r="AK177" s="56" t="s">
        <v>409</v>
      </c>
      <c r="AL177" s="58" t="s">
        <v>234</v>
      </c>
    </row>
    <row r="178" spans="2:38" s="226" customFormat="1" ht="185.25" hidden="1">
      <c r="B178" s="56" t="s">
        <v>453</v>
      </c>
      <c r="C178" s="57" t="s">
        <v>859</v>
      </c>
      <c r="D178" s="56" t="s">
        <v>860</v>
      </c>
      <c r="E178" s="56" t="s">
        <v>861</v>
      </c>
      <c r="F178" s="56" t="s">
        <v>862</v>
      </c>
      <c r="G178" s="56"/>
      <c r="H178" s="56" t="s">
        <v>754</v>
      </c>
      <c r="I178" s="56" t="s">
        <v>863</v>
      </c>
      <c r="J178" s="56" t="s">
        <v>864</v>
      </c>
      <c r="K178" s="56" t="s">
        <v>199</v>
      </c>
      <c r="L178" s="56" t="s">
        <v>199</v>
      </c>
      <c r="M178" s="56" t="s">
        <v>906</v>
      </c>
      <c r="N178" s="56" t="s">
        <v>907</v>
      </c>
      <c r="O178" s="58" t="s">
        <v>267</v>
      </c>
      <c r="P178" s="56" t="s">
        <v>272</v>
      </c>
      <c r="Q178" s="56" t="s">
        <v>901</v>
      </c>
      <c r="R178" s="58" t="s">
        <v>72</v>
      </c>
      <c r="S178" s="59">
        <v>45293</v>
      </c>
      <c r="T178" s="59">
        <v>45626</v>
      </c>
      <c r="U178" s="64" t="s">
        <v>72</v>
      </c>
      <c r="V178" s="40"/>
      <c r="W178" s="56"/>
      <c r="X178" s="60">
        <v>0.2</v>
      </c>
      <c r="Y178" s="56" t="s">
        <v>207</v>
      </c>
      <c r="Z178" s="56" t="s">
        <v>902</v>
      </c>
      <c r="AA178" s="56" t="s">
        <v>199</v>
      </c>
      <c r="AB178" s="56" t="s">
        <v>199</v>
      </c>
      <c r="AC178" s="56" t="s">
        <v>199</v>
      </c>
      <c r="AD178" s="65" t="s">
        <v>364</v>
      </c>
      <c r="AE178" s="56" t="s">
        <v>199</v>
      </c>
      <c r="AF178" s="56" t="s">
        <v>199</v>
      </c>
      <c r="AG178" s="56" t="s">
        <v>199</v>
      </c>
      <c r="AH178" s="56" t="s">
        <v>199</v>
      </c>
      <c r="AI178" s="56" t="s">
        <v>199</v>
      </c>
      <c r="AJ178" s="56" t="s">
        <v>408</v>
      </c>
      <c r="AK178" s="56" t="s">
        <v>409</v>
      </c>
      <c r="AL178" s="58" t="s">
        <v>261</v>
      </c>
    </row>
    <row r="179" spans="2:38" s="226" customFormat="1" ht="185.25" hidden="1">
      <c r="B179" s="56" t="s">
        <v>453</v>
      </c>
      <c r="C179" s="57" t="s">
        <v>859</v>
      </c>
      <c r="D179" s="56" t="s">
        <v>860</v>
      </c>
      <c r="E179" s="56" t="s">
        <v>861</v>
      </c>
      <c r="F179" s="56" t="s">
        <v>862</v>
      </c>
      <c r="G179" s="56"/>
      <c r="H179" s="56" t="s">
        <v>754</v>
      </c>
      <c r="I179" s="56" t="s">
        <v>863</v>
      </c>
      <c r="J179" s="56" t="s">
        <v>864</v>
      </c>
      <c r="K179" s="56" t="s">
        <v>199</v>
      </c>
      <c r="L179" s="56" t="s">
        <v>199</v>
      </c>
      <c r="M179" s="56" t="s">
        <v>908</v>
      </c>
      <c r="N179" s="56" t="s">
        <v>909</v>
      </c>
      <c r="O179" s="58" t="s">
        <v>910</v>
      </c>
      <c r="P179" s="56" t="s">
        <v>272</v>
      </c>
      <c r="Q179" s="56" t="s">
        <v>911</v>
      </c>
      <c r="R179" s="58" t="s">
        <v>72</v>
      </c>
      <c r="S179" s="59">
        <v>45383</v>
      </c>
      <c r="T179" s="59">
        <v>45641</v>
      </c>
      <c r="U179" s="64" t="s">
        <v>260</v>
      </c>
      <c r="V179" s="40"/>
      <c r="W179" s="56"/>
      <c r="X179" s="60">
        <v>0.8</v>
      </c>
      <c r="Y179" s="56" t="s">
        <v>207</v>
      </c>
      <c r="Z179" s="56" t="s">
        <v>902</v>
      </c>
      <c r="AA179" s="56" t="s">
        <v>199</v>
      </c>
      <c r="AB179" s="56" t="s">
        <v>199</v>
      </c>
      <c r="AC179" s="56" t="s">
        <v>199</v>
      </c>
      <c r="AD179" s="65" t="s">
        <v>364</v>
      </c>
      <c r="AE179" s="56" t="s">
        <v>199</v>
      </c>
      <c r="AF179" s="56" t="s">
        <v>199</v>
      </c>
      <c r="AG179" s="56" t="s">
        <v>199</v>
      </c>
      <c r="AH179" s="56" t="s">
        <v>199</v>
      </c>
      <c r="AI179" s="56" t="s">
        <v>199</v>
      </c>
      <c r="AJ179" s="56" t="s">
        <v>408</v>
      </c>
      <c r="AK179" s="56" t="s">
        <v>409</v>
      </c>
      <c r="AL179" s="58" t="s">
        <v>261</v>
      </c>
    </row>
    <row r="180" spans="2:38" s="226" customFormat="1" ht="185.25" hidden="1">
      <c r="B180" s="56" t="s">
        <v>453</v>
      </c>
      <c r="C180" s="57" t="s">
        <v>859</v>
      </c>
      <c r="D180" s="56" t="s">
        <v>860</v>
      </c>
      <c r="E180" s="56" t="s">
        <v>861</v>
      </c>
      <c r="F180" s="56" t="s">
        <v>862</v>
      </c>
      <c r="G180" s="56"/>
      <c r="H180" s="56" t="s">
        <v>754</v>
      </c>
      <c r="I180" s="56" t="s">
        <v>863</v>
      </c>
      <c r="J180" s="56" t="s">
        <v>864</v>
      </c>
      <c r="K180" s="56" t="s">
        <v>199</v>
      </c>
      <c r="L180" s="56" t="s">
        <v>199</v>
      </c>
      <c r="M180" s="56" t="s">
        <v>912</v>
      </c>
      <c r="N180" s="56" t="s">
        <v>913</v>
      </c>
      <c r="O180" s="58" t="s">
        <v>914</v>
      </c>
      <c r="P180" s="56" t="s">
        <v>230</v>
      </c>
      <c r="Q180" s="56" t="s">
        <v>231</v>
      </c>
      <c r="R180" s="58" t="s">
        <v>220</v>
      </c>
      <c r="S180" s="59">
        <v>45627</v>
      </c>
      <c r="T180" s="59">
        <v>45641</v>
      </c>
      <c r="U180" s="58" t="s">
        <v>72</v>
      </c>
      <c r="V180" s="40"/>
      <c r="W180" s="56"/>
      <c r="X180" s="60"/>
      <c r="Y180" s="56" t="s">
        <v>208</v>
      </c>
      <c r="Z180" s="56" t="s">
        <v>232</v>
      </c>
      <c r="AA180" s="56" t="s">
        <v>233</v>
      </c>
      <c r="AB180" s="56" t="s">
        <v>902</v>
      </c>
      <c r="AC180" s="56" t="s">
        <v>199</v>
      </c>
      <c r="AD180" s="65" t="s">
        <v>364</v>
      </c>
      <c r="AE180" s="56" t="s">
        <v>199</v>
      </c>
      <c r="AF180" s="56" t="s">
        <v>199</v>
      </c>
      <c r="AG180" s="56" t="s">
        <v>199</v>
      </c>
      <c r="AH180" s="56" t="s">
        <v>199</v>
      </c>
      <c r="AI180" s="56" t="s">
        <v>199</v>
      </c>
      <c r="AJ180" s="56" t="s">
        <v>408</v>
      </c>
      <c r="AK180" s="56" t="s">
        <v>409</v>
      </c>
      <c r="AL180" s="58" t="s">
        <v>234</v>
      </c>
    </row>
    <row r="181" spans="2:38" s="226" customFormat="1" ht="185.25" hidden="1">
      <c r="B181" s="56" t="s">
        <v>453</v>
      </c>
      <c r="C181" s="57" t="s">
        <v>859</v>
      </c>
      <c r="D181" s="56" t="s">
        <v>860</v>
      </c>
      <c r="E181" s="56" t="s">
        <v>861</v>
      </c>
      <c r="F181" s="56" t="s">
        <v>862</v>
      </c>
      <c r="G181" s="56"/>
      <c r="H181" s="56" t="s">
        <v>754</v>
      </c>
      <c r="I181" s="56" t="s">
        <v>863</v>
      </c>
      <c r="J181" s="56" t="s">
        <v>864</v>
      </c>
      <c r="K181" s="56" t="s">
        <v>199</v>
      </c>
      <c r="L181" s="56" t="s">
        <v>199</v>
      </c>
      <c r="M181" s="56" t="s">
        <v>915</v>
      </c>
      <c r="N181" s="56" t="s">
        <v>916</v>
      </c>
      <c r="O181" s="58" t="s">
        <v>267</v>
      </c>
      <c r="P181" s="56" t="s">
        <v>272</v>
      </c>
      <c r="Q181" s="56" t="s">
        <v>911</v>
      </c>
      <c r="R181" s="58" t="s">
        <v>72</v>
      </c>
      <c r="S181" s="59">
        <v>45383</v>
      </c>
      <c r="T181" s="59">
        <v>45657</v>
      </c>
      <c r="U181" s="64" t="s">
        <v>72</v>
      </c>
      <c r="V181" s="40"/>
      <c r="W181" s="56"/>
      <c r="X181" s="60">
        <v>0.2</v>
      </c>
      <c r="Y181" s="56" t="s">
        <v>207</v>
      </c>
      <c r="Z181" s="56" t="s">
        <v>902</v>
      </c>
      <c r="AA181" s="56" t="s">
        <v>199</v>
      </c>
      <c r="AB181" s="56"/>
      <c r="AC181" s="56"/>
      <c r="AD181" s="65" t="s">
        <v>364</v>
      </c>
      <c r="AE181" s="56" t="s">
        <v>199</v>
      </c>
      <c r="AF181" s="56" t="s">
        <v>199</v>
      </c>
      <c r="AG181" s="56" t="s">
        <v>199</v>
      </c>
      <c r="AH181" s="56" t="s">
        <v>199</v>
      </c>
      <c r="AI181" s="56" t="s">
        <v>199</v>
      </c>
      <c r="AJ181" s="56" t="s">
        <v>408</v>
      </c>
      <c r="AK181" s="56" t="s">
        <v>409</v>
      </c>
      <c r="AL181" s="58" t="s">
        <v>261</v>
      </c>
    </row>
    <row r="182" spans="2:38" s="226" customFormat="1" ht="185.25" hidden="1">
      <c r="B182" s="56" t="s">
        <v>453</v>
      </c>
      <c r="C182" s="57" t="s">
        <v>859</v>
      </c>
      <c r="D182" s="56" t="s">
        <v>860</v>
      </c>
      <c r="E182" s="56" t="s">
        <v>861</v>
      </c>
      <c r="F182" s="56" t="s">
        <v>953</v>
      </c>
      <c r="G182" s="56"/>
      <c r="H182" s="56" t="s">
        <v>754</v>
      </c>
      <c r="I182" s="56" t="s">
        <v>863</v>
      </c>
      <c r="J182" s="56" t="s">
        <v>864</v>
      </c>
      <c r="K182" s="56" t="s">
        <v>199</v>
      </c>
      <c r="L182" s="56" t="s">
        <v>199</v>
      </c>
      <c r="M182" s="56" t="s">
        <v>954</v>
      </c>
      <c r="N182" s="56" t="s">
        <v>955</v>
      </c>
      <c r="O182" s="58" t="s">
        <v>956</v>
      </c>
      <c r="P182" s="56" t="s">
        <v>881</v>
      </c>
      <c r="Q182" s="56"/>
      <c r="R182" s="56" t="s">
        <v>957</v>
      </c>
      <c r="S182" s="59">
        <v>45566</v>
      </c>
      <c r="T182" s="59">
        <v>45641</v>
      </c>
      <c r="U182" s="59" t="s">
        <v>512</v>
      </c>
      <c r="V182" s="40"/>
      <c r="W182" s="56"/>
      <c r="X182" s="56">
        <v>100</v>
      </c>
      <c r="Y182" s="56" t="s">
        <v>354</v>
      </c>
      <c r="Z182" s="56" t="s">
        <v>199</v>
      </c>
      <c r="AA182" s="56" t="s">
        <v>199</v>
      </c>
      <c r="AB182" s="56" t="s">
        <v>199</v>
      </c>
      <c r="AC182" s="56" t="s">
        <v>199</v>
      </c>
      <c r="AD182" s="56" t="s">
        <v>356</v>
      </c>
      <c r="AE182" s="56" t="s">
        <v>417</v>
      </c>
      <c r="AF182" s="56" t="s">
        <v>199</v>
      </c>
      <c r="AG182" s="56" t="s">
        <v>199</v>
      </c>
      <c r="AH182" s="56" t="s">
        <v>199</v>
      </c>
      <c r="AI182" s="56" t="s">
        <v>199</v>
      </c>
      <c r="AJ182" s="56" t="s">
        <v>199</v>
      </c>
      <c r="AK182" s="56" t="s">
        <v>199</v>
      </c>
      <c r="AL182" s="56" t="s">
        <v>958</v>
      </c>
    </row>
    <row r="183" spans="2:38" s="226" customFormat="1" ht="185.25" hidden="1">
      <c r="B183" s="56" t="s">
        <v>453</v>
      </c>
      <c r="C183" s="57" t="s">
        <v>859</v>
      </c>
      <c r="D183" s="56" t="s">
        <v>860</v>
      </c>
      <c r="E183" s="56" t="s">
        <v>861</v>
      </c>
      <c r="F183" s="56" t="s">
        <v>953</v>
      </c>
      <c r="G183" s="56"/>
      <c r="H183" s="56" t="s">
        <v>754</v>
      </c>
      <c r="I183" s="56" t="s">
        <v>863</v>
      </c>
      <c r="J183" s="56" t="s">
        <v>864</v>
      </c>
      <c r="K183" s="56" t="s">
        <v>199</v>
      </c>
      <c r="L183" s="56" t="s">
        <v>199</v>
      </c>
      <c r="M183" s="56" t="s">
        <v>959</v>
      </c>
      <c r="N183" s="56" t="s">
        <v>960</v>
      </c>
      <c r="O183" s="58" t="s">
        <v>961</v>
      </c>
      <c r="P183" s="56" t="s">
        <v>668</v>
      </c>
      <c r="Q183" s="56" t="s">
        <v>673</v>
      </c>
      <c r="R183" s="56" t="s">
        <v>99</v>
      </c>
      <c r="S183" s="59">
        <v>45292</v>
      </c>
      <c r="T183" s="59">
        <v>45641</v>
      </c>
      <c r="U183" s="59" t="s">
        <v>199</v>
      </c>
      <c r="V183" s="40"/>
      <c r="W183" s="56"/>
      <c r="X183" s="56">
        <v>100</v>
      </c>
      <c r="Y183" s="56" t="s">
        <v>354</v>
      </c>
      <c r="Z183" s="56" t="s">
        <v>199</v>
      </c>
      <c r="AA183" s="56" t="s">
        <v>199</v>
      </c>
      <c r="AB183" s="56" t="s">
        <v>199</v>
      </c>
      <c r="AC183" s="56" t="s">
        <v>199</v>
      </c>
      <c r="AD183" s="56" t="s">
        <v>356</v>
      </c>
      <c r="AE183" s="56" t="s">
        <v>417</v>
      </c>
      <c r="AF183" s="56" t="s">
        <v>199</v>
      </c>
      <c r="AG183" s="56" t="s">
        <v>199</v>
      </c>
      <c r="AH183" s="56" t="s">
        <v>199</v>
      </c>
      <c r="AI183" s="56" t="s">
        <v>199</v>
      </c>
      <c r="AJ183" s="56" t="s">
        <v>199</v>
      </c>
      <c r="AK183" s="56" t="s">
        <v>199</v>
      </c>
      <c r="AL183" s="56" t="s">
        <v>958</v>
      </c>
    </row>
    <row r="184" spans="2:38" s="226" customFormat="1" ht="185.25" hidden="1">
      <c r="B184" s="56" t="s">
        <v>453</v>
      </c>
      <c r="C184" s="57" t="s">
        <v>859</v>
      </c>
      <c r="D184" s="56" t="s">
        <v>860</v>
      </c>
      <c r="E184" s="56" t="s">
        <v>861</v>
      </c>
      <c r="F184" s="56" t="s">
        <v>962</v>
      </c>
      <c r="G184" s="56"/>
      <c r="H184" s="56" t="s">
        <v>754</v>
      </c>
      <c r="I184" s="56" t="s">
        <v>863</v>
      </c>
      <c r="J184" s="56" t="s">
        <v>864</v>
      </c>
      <c r="K184" s="56" t="s">
        <v>199</v>
      </c>
      <c r="L184" s="56" t="s">
        <v>199</v>
      </c>
      <c r="M184" s="56" t="s">
        <v>963</v>
      </c>
      <c r="N184" s="56" t="s">
        <v>964</v>
      </c>
      <c r="O184" s="58" t="s">
        <v>965</v>
      </c>
      <c r="P184" s="56" t="s">
        <v>881</v>
      </c>
      <c r="Q184" s="56"/>
      <c r="R184" s="56" t="s">
        <v>220</v>
      </c>
      <c r="S184" s="59">
        <v>45566</v>
      </c>
      <c r="T184" s="59">
        <v>45641</v>
      </c>
      <c r="U184" s="59" t="s">
        <v>50</v>
      </c>
      <c r="V184" s="56">
        <v>100</v>
      </c>
      <c r="W184" s="56" t="s">
        <v>354</v>
      </c>
      <c r="X184" s="56">
        <v>50</v>
      </c>
      <c r="Y184" s="56" t="s">
        <v>354</v>
      </c>
      <c r="Z184" s="56" t="s">
        <v>199</v>
      </c>
      <c r="AA184" s="56" t="s">
        <v>199</v>
      </c>
      <c r="AB184" s="56" t="s">
        <v>199</v>
      </c>
      <c r="AC184" s="56" t="s">
        <v>199</v>
      </c>
      <c r="AD184" s="56" t="s">
        <v>209</v>
      </c>
      <c r="AE184" s="56" t="s">
        <v>199</v>
      </c>
      <c r="AF184" s="56" t="s">
        <v>199</v>
      </c>
      <c r="AG184" s="56" t="s">
        <v>199</v>
      </c>
      <c r="AH184" s="56" t="s">
        <v>199</v>
      </c>
      <c r="AI184" s="56" t="s">
        <v>199</v>
      </c>
      <c r="AJ184" s="56" t="s">
        <v>199</v>
      </c>
      <c r="AK184" s="56" t="s">
        <v>199</v>
      </c>
      <c r="AL184" s="56" t="s">
        <v>234</v>
      </c>
    </row>
    <row r="185" spans="2:38" s="226" customFormat="1" ht="185.25" hidden="1">
      <c r="B185" s="56" t="s">
        <v>453</v>
      </c>
      <c r="C185" s="57" t="s">
        <v>859</v>
      </c>
      <c r="D185" s="56" t="s">
        <v>860</v>
      </c>
      <c r="E185" s="56" t="s">
        <v>861</v>
      </c>
      <c r="F185" s="56" t="s">
        <v>962</v>
      </c>
      <c r="G185" s="56"/>
      <c r="H185" s="56" t="s">
        <v>754</v>
      </c>
      <c r="I185" s="56" t="s">
        <v>863</v>
      </c>
      <c r="J185" s="56" t="s">
        <v>864</v>
      </c>
      <c r="K185" s="56" t="s">
        <v>199</v>
      </c>
      <c r="L185" s="56" t="s">
        <v>199</v>
      </c>
      <c r="M185" s="56" t="s">
        <v>966</v>
      </c>
      <c r="N185" s="56" t="s">
        <v>967</v>
      </c>
      <c r="O185" s="58" t="s">
        <v>968</v>
      </c>
      <c r="P185" s="56" t="s">
        <v>881</v>
      </c>
      <c r="Q185" s="56"/>
      <c r="R185" s="56" t="s">
        <v>220</v>
      </c>
      <c r="S185" s="59">
        <v>45597</v>
      </c>
      <c r="T185" s="59">
        <v>45641</v>
      </c>
      <c r="U185" s="59" t="s">
        <v>50</v>
      </c>
      <c r="V185" s="40"/>
      <c r="W185" s="56"/>
      <c r="X185" s="56">
        <v>50</v>
      </c>
      <c r="Y185" s="56" t="s">
        <v>354</v>
      </c>
      <c r="Z185" s="56" t="s">
        <v>374</v>
      </c>
      <c r="AA185" s="56" t="s">
        <v>199</v>
      </c>
      <c r="AB185" s="56" t="s">
        <v>199</v>
      </c>
      <c r="AC185" s="56" t="s">
        <v>199</v>
      </c>
      <c r="AD185" s="56" t="s">
        <v>209</v>
      </c>
      <c r="AE185" s="56" t="s">
        <v>199</v>
      </c>
      <c r="AF185" s="56" t="s">
        <v>199</v>
      </c>
      <c r="AG185" s="56" t="s">
        <v>199</v>
      </c>
      <c r="AH185" s="56" t="s">
        <v>199</v>
      </c>
      <c r="AI185" s="56" t="s">
        <v>199</v>
      </c>
      <c r="AJ185" s="56" t="s">
        <v>199</v>
      </c>
      <c r="AK185" s="56" t="s">
        <v>199</v>
      </c>
      <c r="AL185" s="56" t="s">
        <v>234</v>
      </c>
    </row>
    <row r="186" spans="2:38" s="226" customFormat="1" ht="185.25" hidden="1">
      <c r="B186" s="56" t="s">
        <v>453</v>
      </c>
      <c r="C186" s="57" t="s">
        <v>859</v>
      </c>
      <c r="D186" s="56" t="s">
        <v>860</v>
      </c>
      <c r="E186" s="56" t="s">
        <v>861</v>
      </c>
      <c r="F186" s="56" t="s">
        <v>969</v>
      </c>
      <c r="G186" s="56"/>
      <c r="H186" s="56" t="s">
        <v>754</v>
      </c>
      <c r="I186" s="56" t="s">
        <v>863</v>
      </c>
      <c r="J186" s="56" t="s">
        <v>864</v>
      </c>
      <c r="K186" s="56" t="s">
        <v>199</v>
      </c>
      <c r="L186" s="56" t="s">
        <v>199</v>
      </c>
      <c r="M186" s="56" t="s">
        <v>970</v>
      </c>
      <c r="N186" s="56" t="s">
        <v>971</v>
      </c>
      <c r="O186" s="58" t="s">
        <v>972</v>
      </c>
      <c r="P186" s="56" t="s">
        <v>881</v>
      </c>
      <c r="Q186" s="56"/>
      <c r="R186" s="56" t="s">
        <v>220</v>
      </c>
      <c r="S186" s="59">
        <v>45292</v>
      </c>
      <c r="T186" s="59">
        <v>45641</v>
      </c>
      <c r="U186" s="59" t="s">
        <v>512</v>
      </c>
      <c r="V186" s="40"/>
      <c r="W186" s="56"/>
      <c r="X186" s="56">
        <v>100</v>
      </c>
      <c r="Y186" s="56" t="s">
        <v>354</v>
      </c>
      <c r="Z186" s="56" t="s">
        <v>355</v>
      </c>
      <c r="AA186" s="56" t="s">
        <v>199</v>
      </c>
      <c r="AB186" s="56" t="s">
        <v>199</v>
      </c>
      <c r="AC186" s="56" t="s">
        <v>199</v>
      </c>
      <c r="AD186" s="56" t="s">
        <v>357</v>
      </c>
      <c r="AE186" s="56" t="s">
        <v>199</v>
      </c>
      <c r="AF186" s="56" t="s">
        <v>199</v>
      </c>
      <c r="AG186" s="56" t="s">
        <v>199</v>
      </c>
      <c r="AH186" s="56" t="s">
        <v>199</v>
      </c>
      <c r="AI186" s="56" t="s">
        <v>199</v>
      </c>
      <c r="AJ186" s="56" t="s">
        <v>199</v>
      </c>
      <c r="AK186" s="56" t="s">
        <v>199</v>
      </c>
      <c r="AL186" s="56" t="s">
        <v>234</v>
      </c>
    </row>
    <row r="187" spans="2:38" s="226" customFormat="1" ht="228" hidden="1">
      <c r="B187" s="56" t="s">
        <v>453</v>
      </c>
      <c r="C187" s="57" t="s">
        <v>859</v>
      </c>
      <c r="D187" s="56" t="s">
        <v>860</v>
      </c>
      <c r="E187" s="56" t="s">
        <v>861</v>
      </c>
      <c r="F187" s="56" t="s">
        <v>973</v>
      </c>
      <c r="G187" s="56"/>
      <c r="H187" s="56" t="s">
        <v>754</v>
      </c>
      <c r="I187" s="56" t="s">
        <v>863</v>
      </c>
      <c r="J187" s="56" t="s">
        <v>864</v>
      </c>
      <c r="K187" s="56" t="s">
        <v>199</v>
      </c>
      <c r="L187" s="56" t="s">
        <v>199</v>
      </c>
      <c r="M187" s="56" t="s">
        <v>974</v>
      </c>
      <c r="N187" s="56" t="s">
        <v>975</v>
      </c>
      <c r="O187" s="58" t="s">
        <v>976</v>
      </c>
      <c r="P187" s="56" t="s">
        <v>704</v>
      </c>
      <c r="Q187" s="56" t="s">
        <v>977</v>
      </c>
      <c r="R187" s="56" t="s">
        <v>99</v>
      </c>
      <c r="S187" s="59">
        <v>45323</v>
      </c>
      <c r="T187" s="59">
        <v>45473</v>
      </c>
      <c r="U187" s="59" t="s">
        <v>512</v>
      </c>
      <c r="V187" s="40"/>
      <c r="W187" s="56"/>
      <c r="X187" s="56">
        <v>33</v>
      </c>
      <c r="Y187" s="56" t="s">
        <v>354</v>
      </c>
      <c r="Z187" s="56" t="s">
        <v>199</v>
      </c>
      <c r="AA187" s="56" t="s">
        <v>199</v>
      </c>
      <c r="AB187" s="56" t="s">
        <v>199</v>
      </c>
      <c r="AC187" s="56" t="s">
        <v>199</v>
      </c>
      <c r="AD187" s="56" t="s">
        <v>356</v>
      </c>
      <c r="AE187" s="56" t="s">
        <v>199</v>
      </c>
      <c r="AF187" s="56" t="s">
        <v>199</v>
      </c>
      <c r="AG187" s="56" t="s">
        <v>199</v>
      </c>
      <c r="AH187" s="56" t="s">
        <v>199</v>
      </c>
      <c r="AI187" s="56" t="s">
        <v>199</v>
      </c>
      <c r="AJ187" s="56" t="s">
        <v>199</v>
      </c>
      <c r="AK187" s="56" t="s">
        <v>199</v>
      </c>
      <c r="AL187" s="56" t="s">
        <v>958</v>
      </c>
    </row>
    <row r="188" spans="2:38" s="226" customFormat="1" ht="185.25" hidden="1">
      <c r="B188" s="56" t="s">
        <v>453</v>
      </c>
      <c r="C188" s="57" t="s">
        <v>859</v>
      </c>
      <c r="D188" s="56" t="s">
        <v>860</v>
      </c>
      <c r="E188" s="56" t="s">
        <v>861</v>
      </c>
      <c r="F188" s="56" t="s">
        <v>973</v>
      </c>
      <c r="G188" s="56"/>
      <c r="H188" s="56" t="s">
        <v>754</v>
      </c>
      <c r="I188" s="56" t="s">
        <v>863</v>
      </c>
      <c r="J188" s="56" t="s">
        <v>864</v>
      </c>
      <c r="K188" s="56" t="s">
        <v>199</v>
      </c>
      <c r="L188" s="56" t="s">
        <v>199</v>
      </c>
      <c r="M188" s="56" t="s">
        <v>978</v>
      </c>
      <c r="N188" s="56" t="s">
        <v>979</v>
      </c>
      <c r="O188" s="58" t="s">
        <v>980</v>
      </c>
      <c r="P188" s="56" t="s">
        <v>704</v>
      </c>
      <c r="Q188" s="56" t="s">
        <v>981</v>
      </c>
      <c r="R188" s="56" t="s">
        <v>99</v>
      </c>
      <c r="S188" s="59">
        <v>45323</v>
      </c>
      <c r="T188" s="59">
        <v>45442</v>
      </c>
      <c r="U188" s="59" t="s">
        <v>512</v>
      </c>
      <c r="V188" s="40"/>
      <c r="W188" s="56"/>
      <c r="X188" s="56">
        <v>33</v>
      </c>
      <c r="Y188" s="56" t="s">
        <v>423</v>
      </c>
      <c r="Z188" s="56" t="s">
        <v>199</v>
      </c>
      <c r="AA188" s="56" t="s">
        <v>199</v>
      </c>
      <c r="AB188" s="56" t="s">
        <v>199</v>
      </c>
      <c r="AC188" s="56" t="s">
        <v>199</v>
      </c>
      <c r="AD188" s="56" t="s">
        <v>356</v>
      </c>
      <c r="AE188" s="56" t="s">
        <v>487</v>
      </c>
      <c r="AF188" s="56" t="s">
        <v>199</v>
      </c>
      <c r="AG188" s="56" t="s">
        <v>199</v>
      </c>
      <c r="AH188" s="56" t="s">
        <v>199</v>
      </c>
      <c r="AI188" s="56" t="s">
        <v>199</v>
      </c>
      <c r="AJ188" s="56" t="s">
        <v>199</v>
      </c>
      <c r="AK188" s="56" t="s">
        <v>199</v>
      </c>
      <c r="AL188" s="56" t="s">
        <v>655</v>
      </c>
    </row>
    <row r="189" spans="2:38" s="226" customFormat="1" ht="185.25" hidden="1">
      <c r="B189" s="56" t="s">
        <v>453</v>
      </c>
      <c r="C189" s="57" t="s">
        <v>859</v>
      </c>
      <c r="D189" s="56" t="s">
        <v>860</v>
      </c>
      <c r="E189" s="56" t="s">
        <v>861</v>
      </c>
      <c r="F189" s="56" t="s">
        <v>973</v>
      </c>
      <c r="G189" s="56"/>
      <c r="H189" s="56" t="s">
        <v>754</v>
      </c>
      <c r="I189" s="56" t="s">
        <v>863</v>
      </c>
      <c r="J189" s="56" t="s">
        <v>864</v>
      </c>
      <c r="K189" s="56" t="s">
        <v>199</v>
      </c>
      <c r="L189" s="56" t="s">
        <v>199</v>
      </c>
      <c r="M189" s="56" t="s">
        <v>982</v>
      </c>
      <c r="N189" s="56" t="s">
        <v>983</v>
      </c>
      <c r="O189" s="58" t="s">
        <v>984</v>
      </c>
      <c r="P189" s="56" t="s">
        <v>668</v>
      </c>
      <c r="Q189" s="56" t="s">
        <v>985</v>
      </c>
      <c r="R189" s="56" t="s">
        <v>99</v>
      </c>
      <c r="S189" s="59">
        <v>45306</v>
      </c>
      <c r="T189" s="59">
        <v>45641</v>
      </c>
      <c r="U189" s="59" t="s">
        <v>512</v>
      </c>
      <c r="V189" s="40"/>
      <c r="W189" s="56"/>
      <c r="X189" s="56">
        <v>33</v>
      </c>
      <c r="Y189" s="56" t="s">
        <v>423</v>
      </c>
      <c r="Z189" s="56" t="s">
        <v>487</v>
      </c>
      <c r="AA189" s="56" t="s">
        <v>199</v>
      </c>
      <c r="AB189" s="56" t="s">
        <v>199</v>
      </c>
      <c r="AC189" s="56" t="s">
        <v>199</v>
      </c>
      <c r="AD189" s="56" t="s">
        <v>356</v>
      </c>
      <c r="AE189" s="56" t="s">
        <v>487</v>
      </c>
      <c r="AF189" s="56" t="s">
        <v>199</v>
      </c>
      <c r="AG189" s="56" t="s">
        <v>199</v>
      </c>
      <c r="AH189" s="56" t="s">
        <v>199</v>
      </c>
      <c r="AI189" s="56" t="s">
        <v>199</v>
      </c>
      <c r="AJ189" s="56" t="s">
        <v>199</v>
      </c>
      <c r="AK189" s="56" t="s">
        <v>199</v>
      </c>
      <c r="AL189" s="56" t="s">
        <v>655</v>
      </c>
    </row>
    <row r="190" spans="2:38" s="226" customFormat="1" ht="185.25" hidden="1">
      <c r="B190" s="56" t="s">
        <v>453</v>
      </c>
      <c r="C190" s="57" t="s">
        <v>859</v>
      </c>
      <c r="D190" s="56" t="s">
        <v>860</v>
      </c>
      <c r="E190" s="56" t="s">
        <v>861</v>
      </c>
      <c r="F190" s="56" t="s">
        <v>973</v>
      </c>
      <c r="G190" s="56"/>
      <c r="H190" s="56" t="s">
        <v>754</v>
      </c>
      <c r="I190" s="56" t="s">
        <v>863</v>
      </c>
      <c r="J190" s="56" t="s">
        <v>864</v>
      </c>
      <c r="K190" s="56" t="s">
        <v>199</v>
      </c>
      <c r="L190" s="56" t="s">
        <v>199</v>
      </c>
      <c r="M190" s="56" t="s">
        <v>986</v>
      </c>
      <c r="N190" s="56" t="s">
        <v>987</v>
      </c>
      <c r="O190" s="58" t="s">
        <v>988</v>
      </c>
      <c r="P190" s="56" t="s">
        <v>881</v>
      </c>
      <c r="Q190" s="56"/>
      <c r="R190" s="56" t="s">
        <v>220</v>
      </c>
      <c r="S190" s="59">
        <v>45352</v>
      </c>
      <c r="T190" s="59">
        <v>45641</v>
      </c>
      <c r="U190" s="59" t="s">
        <v>512</v>
      </c>
      <c r="V190" s="56"/>
      <c r="W190" s="56"/>
      <c r="X190" s="56">
        <v>100</v>
      </c>
      <c r="Y190" s="56" t="s">
        <v>354</v>
      </c>
      <c r="Z190" s="56" t="s">
        <v>199</v>
      </c>
      <c r="AA190" s="56" t="s">
        <v>199</v>
      </c>
      <c r="AB190" s="56" t="s">
        <v>199</v>
      </c>
      <c r="AC190" s="56" t="s">
        <v>199</v>
      </c>
      <c r="AD190" s="56" t="s">
        <v>356</v>
      </c>
      <c r="AE190" s="56"/>
      <c r="AF190" s="56" t="s">
        <v>199</v>
      </c>
      <c r="AG190" s="56" t="s">
        <v>199</v>
      </c>
      <c r="AH190" s="56" t="s">
        <v>199</v>
      </c>
      <c r="AI190" s="56" t="s">
        <v>199</v>
      </c>
      <c r="AJ190" s="56" t="s">
        <v>199</v>
      </c>
      <c r="AK190" s="56" t="s">
        <v>199</v>
      </c>
      <c r="AL190" s="56" t="s">
        <v>234</v>
      </c>
    </row>
    <row r="191" spans="2:38" s="226" customFormat="1" ht="171" hidden="1">
      <c r="B191" s="56" t="s">
        <v>453</v>
      </c>
      <c r="C191" s="56" t="s">
        <v>859</v>
      </c>
      <c r="D191" s="56" t="s">
        <v>860</v>
      </c>
      <c r="E191" s="56" t="s">
        <v>861</v>
      </c>
      <c r="F191" s="56" t="s">
        <v>973</v>
      </c>
      <c r="G191" s="56"/>
      <c r="H191" s="56" t="s">
        <v>754</v>
      </c>
      <c r="I191" s="56" t="s">
        <v>863</v>
      </c>
      <c r="J191" s="56" t="s">
        <v>989</v>
      </c>
      <c r="K191" s="56" t="s">
        <v>199</v>
      </c>
      <c r="L191" s="56" t="s">
        <v>199</v>
      </c>
      <c r="M191" s="56" t="s">
        <v>990</v>
      </c>
      <c r="N191" s="58" t="s">
        <v>991</v>
      </c>
      <c r="O191" s="56" t="s">
        <v>992</v>
      </c>
      <c r="P191" s="56" t="s">
        <v>287</v>
      </c>
      <c r="Q191" s="56"/>
      <c r="R191" s="59" t="s">
        <v>280</v>
      </c>
      <c r="S191" s="59">
        <v>45352</v>
      </c>
      <c r="T191" s="59">
        <v>45519</v>
      </c>
      <c r="U191" s="59" t="s">
        <v>220</v>
      </c>
      <c r="V191" s="40">
        <v>166880178</v>
      </c>
      <c r="W191" s="58" t="s">
        <v>288</v>
      </c>
      <c r="X191" s="56"/>
      <c r="Y191" s="56" t="s">
        <v>207</v>
      </c>
      <c r="Z191" s="56" t="s">
        <v>245</v>
      </c>
      <c r="AA191" s="56" t="s">
        <v>208</v>
      </c>
      <c r="AB191" s="56" t="s">
        <v>199</v>
      </c>
      <c r="AC191" s="56" t="s">
        <v>199</v>
      </c>
      <c r="AD191" s="56" t="s">
        <v>356</v>
      </c>
      <c r="AE191" s="56" t="s">
        <v>248</v>
      </c>
      <c r="AF191" s="56" t="s">
        <v>199</v>
      </c>
      <c r="AG191" s="56" t="s">
        <v>199</v>
      </c>
      <c r="AH191" s="56" t="s">
        <v>199</v>
      </c>
      <c r="AI191" s="56" t="s">
        <v>199</v>
      </c>
      <c r="AJ191" s="56" t="s">
        <v>199</v>
      </c>
      <c r="AK191" s="56" t="s">
        <v>199</v>
      </c>
      <c r="AL191" s="56" t="s">
        <v>283</v>
      </c>
    </row>
    <row r="192" spans="2:38" s="226" customFormat="1" ht="171" hidden="1">
      <c r="B192" s="56" t="s">
        <v>453</v>
      </c>
      <c r="C192" s="56" t="s">
        <v>859</v>
      </c>
      <c r="D192" s="56" t="s">
        <v>860</v>
      </c>
      <c r="E192" s="56" t="s">
        <v>861</v>
      </c>
      <c r="F192" s="56" t="s">
        <v>973</v>
      </c>
      <c r="G192" s="56"/>
      <c r="H192" s="56" t="s">
        <v>754</v>
      </c>
      <c r="I192" s="56" t="s">
        <v>863</v>
      </c>
      <c r="J192" s="56" t="s">
        <v>989</v>
      </c>
      <c r="K192" s="56" t="s">
        <v>199</v>
      </c>
      <c r="L192" s="56" t="s">
        <v>199</v>
      </c>
      <c r="M192" s="56" t="s">
        <v>993</v>
      </c>
      <c r="N192" s="58" t="s">
        <v>994</v>
      </c>
      <c r="O192" s="56" t="s">
        <v>995</v>
      </c>
      <c r="P192" s="56" t="s">
        <v>279</v>
      </c>
      <c r="Q192" s="56"/>
      <c r="R192" s="59" t="s">
        <v>280</v>
      </c>
      <c r="S192" s="59">
        <v>45352</v>
      </c>
      <c r="T192" s="59">
        <v>45519</v>
      </c>
      <c r="U192" s="59" t="s">
        <v>220</v>
      </c>
      <c r="V192" s="40">
        <v>88517466</v>
      </c>
      <c r="W192" s="58">
        <v>168</v>
      </c>
      <c r="X192" s="56"/>
      <c r="Y192" s="56" t="s">
        <v>207</v>
      </c>
      <c r="Z192" s="56" t="s">
        <v>245</v>
      </c>
      <c r="AA192" s="56" t="s">
        <v>208</v>
      </c>
      <c r="AB192" s="56" t="s">
        <v>199</v>
      </c>
      <c r="AC192" s="56" t="s">
        <v>199</v>
      </c>
      <c r="AD192" s="56" t="s">
        <v>356</v>
      </c>
      <c r="AE192" s="56" t="s">
        <v>248</v>
      </c>
      <c r="AF192" s="56" t="s">
        <v>199</v>
      </c>
      <c r="AG192" s="56" t="s">
        <v>199</v>
      </c>
      <c r="AH192" s="56" t="s">
        <v>199</v>
      </c>
      <c r="AI192" s="56" t="s">
        <v>199</v>
      </c>
      <c r="AJ192" s="56" t="s">
        <v>199</v>
      </c>
      <c r="AK192" s="56" t="s">
        <v>199</v>
      </c>
      <c r="AL192" s="56" t="s">
        <v>283</v>
      </c>
    </row>
    <row r="193" spans="2:38" s="226" customFormat="1" ht="171" hidden="1">
      <c r="B193" s="56" t="s">
        <v>453</v>
      </c>
      <c r="C193" s="56" t="s">
        <v>859</v>
      </c>
      <c r="D193" s="56" t="s">
        <v>860</v>
      </c>
      <c r="E193" s="56" t="s">
        <v>861</v>
      </c>
      <c r="F193" s="56" t="s">
        <v>973</v>
      </c>
      <c r="G193" s="56"/>
      <c r="H193" s="56" t="s">
        <v>754</v>
      </c>
      <c r="I193" s="56" t="s">
        <v>863</v>
      </c>
      <c r="J193" s="56" t="s">
        <v>989</v>
      </c>
      <c r="K193" s="56" t="s">
        <v>199</v>
      </c>
      <c r="L193" s="56" t="s">
        <v>199</v>
      </c>
      <c r="M193" s="56" t="s">
        <v>996</v>
      </c>
      <c r="N193" s="58" t="s">
        <v>997</v>
      </c>
      <c r="O193" s="56" t="s">
        <v>998</v>
      </c>
      <c r="P193" s="56" t="s">
        <v>999</v>
      </c>
      <c r="Q193" s="56"/>
      <c r="R193" s="59" t="s">
        <v>280</v>
      </c>
      <c r="S193" s="59">
        <v>45352</v>
      </c>
      <c r="T193" s="59">
        <v>45519</v>
      </c>
      <c r="U193" s="59" t="s">
        <v>220</v>
      </c>
      <c r="V193" s="40">
        <v>32540022</v>
      </c>
      <c r="W193" s="58">
        <v>164</v>
      </c>
      <c r="X193" s="56"/>
      <c r="Y193" s="56" t="s">
        <v>207</v>
      </c>
      <c r="Z193" s="56" t="s">
        <v>245</v>
      </c>
      <c r="AA193" s="56" t="s">
        <v>208</v>
      </c>
      <c r="AB193" s="56" t="s">
        <v>199</v>
      </c>
      <c r="AC193" s="56" t="s">
        <v>199</v>
      </c>
      <c r="AD193" s="56" t="s">
        <v>356</v>
      </c>
      <c r="AE193" s="56" t="s">
        <v>248</v>
      </c>
      <c r="AF193" s="56" t="s">
        <v>199</v>
      </c>
      <c r="AG193" s="56" t="s">
        <v>199</v>
      </c>
      <c r="AH193" s="56" t="s">
        <v>199</v>
      </c>
      <c r="AI193" s="56" t="s">
        <v>199</v>
      </c>
      <c r="AJ193" s="56" t="s">
        <v>199</v>
      </c>
      <c r="AK193" s="56" t="s">
        <v>199</v>
      </c>
      <c r="AL193" s="56" t="s">
        <v>283</v>
      </c>
    </row>
    <row r="194" spans="2:38" s="226" customFormat="1" ht="171" hidden="1">
      <c r="B194" s="56" t="s">
        <v>453</v>
      </c>
      <c r="C194" s="56" t="s">
        <v>859</v>
      </c>
      <c r="D194" s="56" t="s">
        <v>860</v>
      </c>
      <c r="E194" s="56" t="s">
        <v>861</v>
      </c>
      <c r="F194" s="56" t="s">
        <v>973</v>
      </c>
      <c r="G194" s="56"/>
      <c r="H194" s="56" t="s">
        <v>754</v>
      </c>
      <c r="I194" s="56" t="s">
        <v>863</v>
      </c>
      <c r="J194" s="56" t="s">
        <v>989</v>
      </c>
      <c r="K194" s="56" t="s">
        <v>199</v>
      </c>
      <c r="L194" s="56" t="s">
        <v>199</v>
      </c>
      <c r="M194" s="56" t="s">
        <v>1000</v>
      </c>
      <c r="N194" s="58" t="s">
        <v>1001</v>
      </c>
      <c r="O194" s="56" t="s">
        <v>1002</v>
      </c>
      <c r="P194" s="56" t="s">
        <v>1003</v>
      </c>
      <c r="Q194" s="56"/>
      <c r="R194" s="59" t="s">
        <v>280</v>
      </c>
      <c r="S194" s="59">
        <v>45352</v>
      </c>
      <c r="T194" s="59">
        <v>45519</v>
      </c>
      <c r="U194" s="59" t="s">
        <v>220</v>
      </c>
      <c r="V194" s="40">
        <v>31500966</v>
      </c>
      <c r="W194" s="58">
        <v>154</v>
      </c>
      <c r="X194" s="56"/>
      <c r="Y194" s="56" t="s">
        <v>207</v>
      </c>
      <c r="Z194" s="56" t="s">
        <v>245</v>
      </c>
      <c r="AA194" s="56" t="s">
        <v>208</v>
      </c>
      <c r="AB194" s="56" t="s">
        <v>199</v>
      </c>
      <c r="AC194" s="56" t="s">
        <v>199</v>
      </c>
      <c r="AD194" s="56" t="s">
        <v>356</v>
      </c>
      <c r="AE194" s="56" t="s">
        <v>248</v>
      </c>
      <c r="AF194" s="56" t="s">
        <v>199</v>
      </c>
      <c r="AG194" s="56" t="s">
        <v>199</v>
      </c>
      <c r="AH194" s="56" t="s">
        <v>199</v>
      </c>
      <c r="AI194" s="56" t="s">
        <v>199</v>
      </c>
      <c r="AJ194" s="56" t="s">
        <v>199</v>
      </c>
      <c r="AK194" s="56" t="s">
        <v>199</v>
      </c>
      <c r="AL194" s="56" t="s">
        <v>294</v>
      </c>
    </row>
    <row r="195" spans="2:38" s="226" customFormat="1" ht="171" hidden="1">
      <c r="B195" s="56" t="s">
        <v>453</v>
      </c>
      <c r="C195" s="56" t="s">
        <v>859</v>
      </c>
      <c r="D195" s="56" t="s">
        <v>860</v>
      </c>
      <c r="E195" s="56" t="s">
        <v>861</v>
      </c>
      <c r="F195" s="56" t="s">
        <v>973</v>
      </c>
      <c r="G195" s="56"/>
      <c r="H195" s="56" t="s">
        <v>754</v>
      </c>
      <c r="I195" s="56" t="s">
        <v>863</v>
      </c>
      <c r="J195" s="56" t="s">
        <v>989</v>
      </c>
      <c r="K195" s="56" t="s">
        <v>199</v>
      </c>
      <c r="L195" s="56" t="s">
        <v>199</v>
      </c>
      <c r="M195" s="56" t="s">
        <v>1004</v>
      </c>
      <c r="N195" s="58" t="s">
        <v>1005</v>
      </c>
      <c r="O195" s="56" t="s">
        <v>1006</v>
      </c>
      <c r="P195" s="56" t="s">
        <v>287</v>
      </c>
      <c r="Q195" s="56"/>
      <c r="R195" s="59" t="s">
        <v>280</v>
      </c>
      <c r="S195" s="59">
        <v>45397</v>
      </c>
      <c r="T195" s="59">
        <v>45565</v>
      </c>
      <c r="U195" s="59" t="s">
        <v>220</v>
      </c>
      <c r="V195" s="56" t="s">
        <v>199</v>
      </c>
      <c r="W195" s="56" t="s">
        <v>199</v>
      </c>
      <c r="X195" s="56"/>
      <c r="Y195" s="56" t="s">
        <v>245</v>
      </c>
      <c r="Z195" s="56" t="s">
        <v>208</v>
      </c>
      <c r="AA195" s="56" t="s">
        <v>199</v>
      </c>
      <c r="AB195" s="56" t="s">
        <v>199</v>
      </c>
      <c r="AC195" s="56" t="s">
        <v>199</v>
      </c>
      <c r="AD195" s="56" t="s">
        <v>356</v>
      </c>
      <c r="AE195" s="56" t="s">
        <v>199</v>
      </c>
      <c r="AF195" s="56" t="s">
        <v>199</v>
      </c>
      <c r="AG195" s="56" t="s">
        <v>199</v>
      </c>
      <c r="AH195" s="56" t="s">
        <v>199</v>
      </c>
      <c r="AI195" s="56" t="s">
        <v>199</v>
      </c>
      <c r="AJ195" s="56" t="s">
        <v>199</v>
      </c>
      <c r="AK195" s="56" t="s">
        <v>199</v>
      </c>
      <c r="AL195" s="56" t="s">
        <v>283</v>
      </c>
    </row>
    <row r="196" spans="2:38" s="226" customFormat="1" ht="171" hidden="1">
      <c r="B196" s="56" t="s">
        <v>453</v>
      </c>
      <c r="C196" s="56" t="s">
        <v>859</v>
      </c>
      <c r="D196" s="56" t="s">
        <v>860</v>
      </c>
      <c r="E196" s="56" t="s">
        <v>861</v>
      </c>
      <c r="F196" s="56" t="s">
        <v>973</v>
      </c>
      <c r="G196" s="56"/>
      <c r="H196" s="56" t="s">
        <v>754</v>
      </c>
      <c r="I196" s="56" t="s">
        <v>863</v>
      </c>
      <c r="J196" s="56" t="s">
        <v>989</v>
      </c>
      <c r="K196" s="56" t="s">
        <v>199</v>
      </c>
      <c r="L196" s="56" t="s">
        <v>199</v>
      </c>
      <c r="M196" s="56" t="s">
        <v>1007</v>
      </c>
      <c r="N196" s="58" t="s">
        <v>1008</v>
      </c>
      <c r="O196" s="56" t="s">
        <v>1009</v>
      </c>
      <c r="P196" s="56" t="s">
        <v>279</v>
      </c>
      <c r="Q196" s="56"/>
      <c r="R196" s="59" t="s">
        <v>280</v>
      </c>
      <c r="S196" s="59">
        <v>45397</v>
      </c>
      <c r="T196" s="59">
        <v>45565</v>
      </c>
      <c r="U196" s="59" t="s">
        <v>220</v>
      </c>
      <c r="V196" s="56" t="s">
        <v>199</v>
      </c>
      <c r="W196" s="56" t="s">
        <v>199</v>
      </c>
      <c r="X196" s="56"/>
      <c r="Y196" s="56" t="s">
        <v>245</v>
      </c>
      <c r="Z196" s="56" t="s">
        <v>208</v>
      </c>
      <c r="AA196" s="56" t="s">
        <v>199</v>
      </c>
      <c r="AB196" s="56" t="s">
        <v>199</v>
      </c>
      <c r="AC196" s="56" t="s">
        <v>199</v>
      </c>
      <c r="AD196" s="56" t="s">
        <v>356</v>
      </c>
      <c r="AE196" s="56" t="s">
        <v>199</v>
      </c>
      <c r="AF196" s="56" t="s">
        <v>199</v>
      </c>
      <c r="AG196" s="56" t="s">
        <v>199</v>
      </c>
      <c r="AH196" s="56" t="s">
        <v>199</v>
      </c>
      <c r="AI196" s="56" t="s">
        <v>199</v>
      </c>
      <c r="AJ196" s="56" t="s">
        <v>199</v>
      </c>
      <c r="AK196" s="56" t="s">
        <v>199</v>
      </c>
      <c r="AL196" s="56" t="s">
        <v>283</v>
      </c>
    </row>
    <row r="197" spans="2:38" s="226" customFormat="1" ht="171" hidden="1">
      <c r="B197" s="56" t="s">
        <v>453</v>
      </c>
      <c r="C197" s="56" t="s">
        <v>859</v>
      </c>
      <c r="D197" s="56" t="s">
        <v>860</v>
      </c>
      <c r="E197" s="56" t="s">
        <v>861</v>
      </c>
      <c r="F197" s="56" t="s">
        <v>973</v>
      </c>
      <c r="G197" s="56"/>
      <c r="H197" s="56" t="s">
        <v>754</v>
      </c>
      <c r="I197" s="56" t="s">
        <v>863</v>
      </c>
      <c r="J197" s="56" t="s">
        <v>989</v>
      </c>
      <c r="K197" s="56" t="s">
        <v>199</v>
      </c>
      <c r="L197" s="56" t="s">
        <v>199</v>
      </c>
      <c r="M197" s="56" t="s">
        <v>1010</v>
      </c>
      <c r="N197" s="58" t="s">
        <v>1011</v>
      </c>
      <c r="O197" s="56" t="s">
        <v>1012</v>
      </c>
      <c r="P197" s="56" t="s">
        <v>999</v>
      </c>
      <c r="Q197" s="56"/>
      <c r="R197" s="59" t="s">
        <v>280</v>
      </c>
      <c r="S197" s="59">
        <v>45397</v>
      </c>
      <c r="T197" s="59">
        <v>45565</v>
      </c>
      <c r="U197" s="59" t="s">
        <v>220</v>
      </c>
      <c r="V197" s="56" t="s">
        <v>199</v>
      </c>
      <c r="W197" s="56" t="s">
        <v>199</v>
      </c>
      <c r="X197" s="56"/>
      <c r="Y197" s="56" t="s">
        <v>245</v>
      </c>
      <c r="Z197" s="56" t="s">
        <v>208</v>
      </c>
      <c r="AA197" s="56" t="s">
        <v>199</v>
      </c>
      <c r="AB197" s="56" t="s">
        <v>199</v>
      </c>
      <c r="AC197" s="56" t="s">
        <v>199</v>
      </c>
      <c r="AD197" s="56" t="s">
        <v>356</v>
      </c>
      <c r="AE197" s="56" t="s">
        <v>199</v>
      </c>
      <c r="AF197" s="56" t="s">
        <v>199</v>
      </c>
      <c r="AG197" s="56" t="s">
        <v>199</v>
      </c>
      <c r="AH197" s="56" t="s">
        <v>199</v>
      </c>
      <c r="AI197" s="56" t="s">
        <v>199</v>
      </c>
      <c r="AJ197" s="56" t="s">
        <v>199</v>
      </c>
      <c r="AK197" s="56" t="s">
        <v>199</v>
      </c>
      <c r="AL197" s="56" t="s">
        <v>283</v>
      </c>
    </row>
    <row r="198" spans="2:38" s="226" customFormat="1" ht="171" hidden="1">
      <c r="B198" s="56" t="s">
        <v>453</v>
      </c>
      <c r="C198" s="56" t="s">
        <v>859</v>
      </c>
      <c r="D198" s="56" t="s">
        <v>860</v>
      </c>
      <c r="E198" s="56" t="s">
        <v>861</v>
      </c>
      <c r="F198" s="56" t="s">
        <v>973</v>
      </c>
      <c r="G198" s="56"/>
      <c r="H198" s="56" t="s">
        <v>754</v>
      </c>
      <c r="I198" s="56" t="s">
        <v>863</v>
      </c>
      <c r="J198" s="56" t="s">
        <v>989</v>
      </c>
      <c r="K198" s="56" t="s">
        <v>199</v>
      </c>
      <c r="L198" s="56" t="s">
        <v>199</v>
      </c>
      <c r="M198" s="56" t="s">
        <v>1013</v>
      </c>
      <c r="N198" s="58" t="s">
        <v>1014</v>
      </c>
      <c r="O198" s="56" t="s">
        <v>1015</v>
      </c>
      <c r="P198" s="56" t="s">
        <v>1003</v>
      </c>
      <c r="Q198" s="56"/>
      <c r="R198" s="59" t="s">
        <v>280</v>
      </c>
      <c r="S198" s="59">
        <v>45397</v>
      </c>
      <c r="T198" s="59">
        <v>45565</v>
      </c>
      <c r="U198" s="59" t="s">
        <v>220</v>
      </c>
      <c r="V198" s="56" t="s">
        <v>199</v>
      </c>
      <c r="W198" s="56" t="s">
        <v>199</v>
      </c>
      <c r="X198" s="56"/>
      <c r="Y198" s="56" t="s">
        <v>245</v>
      </c>
      <c r="Z198" s="56" t="s">
        <v>208</v>
      </c>
      <c r="AA198" s="56" t="s">
        <v>199</v>
      </c>
      <c r="AB198" s="56" t="s">
        <v>199</v>
      </c>
      <c r="AC198" s="56" t="s">
        <v>199</v>
      </c>
      <c r="AD198" s="56" t="s">
        <v>356</v>
      </c>
      <c r="AE198" s="56" t="s">
        <v>199</v>
      </c>
      <c r="AF198" s="56" t="s">
        <v>199</v>
      </c>
      <c r="AG198" s="56" t="s">
        <v>199</v>
      </c>
      <c r="AH198" s="56" t="s">
        <v>199</v>
      </c>
      <c r="AI198" s="56" t="s">
        <v>199</v>
      </c>
      <c r="AJ198" s="56" t="s">
        <v>199</v>
      </c>
      <c r="AK198" s="56" t="s">
        <v>199</v>
      </c>
      <c r="AL198" s="56" t="s">
        <v>294</v>
      </c>
    </row>
    <row r="199" spans="2:38" s="226" customFormat="1" ht="171" hidden="1">
      <c r="B199" s="56" t="s">
        <v>453</v>
      </c>
      <c r="C199" s="56" t="s">
        <v>859</v>
      </c>
      <c r="D199" s="56" t="s">
        <v>860</v>
      </c>
      <c r="E199" s="56" t="s">
        <v>861</v>
      </c>
      <c r="F199" s="56" t="s">
        <v>973</v>
      </c>
      <c r="G199" s="56"/>
      <c r="H199" s="56" t="s">
        <v>754</v>
      </c>
      <c r="I199" s="56" t="s">
        <v>863</v>
      </c>
      <c r="J199" s="56" t="s">
        <v>989</v>
      </c>
      <c r="K199" s="56" t="s">
        <v>199</v>
      </c>
      <c r="L199" s="56" t="s">
        <v>199</v>
      </c>
      <c r="M199" s="56" t="s">
        <v>1016</v>
      </c>
      <c r="N199" s="58" t="s">
        <v>1017</v>
      </c>
      <c r="O199" s="56" t="s">
        <v>1018</v>
      </c>
      <c r="P199" s="56" t="s">
        <v>287</v>
      </c>
      <c r="Q199" s="56"/>
      <c r="R199" s="59" t="s">
        <v>280</v>
      </c>
      <c r="S199" s="59">
        <v>45458</v>
      </c>
      <c r="T199" s="59">
        <v>45626</v>
      </c>
      <c r="U199" s="59" t="s">
        <v>1019</v>
      </c>
      <c r="V199" s="70" t="s">
        <v>1020</v>
      </c>
      <c r="W199" s="58">
        <v>176</v>
      </c>
      <c r="X199" s="56"/>
      <c r="Y199" s="56" t="s">
        <v>245</v>
      </c>
      <c r="Z199" s="56" t="s">
        <v>208</v>
      </c>
      <c r="AA199" s="56" t="s">
        <v>199</v>
      </c>
      <c r="AB199" s="56" t="s">
        <v>199</v>
      </c>
      <c r="AC199" s="56" t="s">
        <v>199</v>
      </c>
      <c r="AD199" s="56" t="s">
        <v>356</v>
      </c>
      <c r="AE199" s="56" t="s">
        <v>199</v>
      </c>
      <c r="AF199" s="56" t="s">
        <v>199</v>
      </c>
      <c r="AG199" s="56" t="s">
        <v>199</v>
      </c>
      <c r="AH199" s="56" t="s">
        <v>199</v>
      </c>
      <c r="AI199" s="56" t="s">
        <v>199</v>
      </c>
      <c r="AJ199" s="56" t="s">
        <v>199</v>
      </c>
      <c r="AK199" s="56" t="s">
        <v>199</v>
      </c>
      <c r="AL199" s="56" t="s">
        <v>283</v>
      </c>
    </row>
    <row r="200" spans="2:38" s="226" customFormat="1" ht="171" hidden="1">
      <c r="B200" s="56" t="s">
        <v>453</v>
      </c>
      <c r="C200" s="56" t="s">
        <v>859</v>
      </c>
      <c r="D200" s="56" t="s">
        <v>860</v>
      </c>
      <c r="E200" s="56" t="s">
        <v>861</v>
      </c>
      <c r="F200" s="56" t="s">
        <v>973</v>
      </c>
      <c r="G200" s="56"/>
      <c r="H200" s="56" t="s">
        <v>754</v>
      </c>
      <c r="I200" s="56" t="s">
        <v>863</v>
      </c>
      <c r="J200" s="56" t="s">
        <v>989</v>
      </c>
      <c r="K200" s="56" t="s">
        <v>199</v>
      </c>
      <c r="L200" s="56" t="s">
        <v>199</v>
      </c>
      <c r="M200" s="56" t="s">
        <v>1021</v>
      </c>
      <c r="N200" s="58" t="s">
        <v>994</v>
      </c>
      <c r="O200" s="56" t="s">
        <v>1022</v>
      </c>
      <c r="P200" s="56" t="s">
        <v>279</v>
      </c>
      <c r="Q200" s="56"/>
      <c r="R200" s="59" t="s">
        <v>280</v>
      </c>
      <c r="S200" s="59">
        <v>45458</v>
      </c>
      <c r="T200" s="59">
        <v>45626</v>
      </c>
      <c r="U200" s="59" t="s">
        <v>1019</v>
      </c>
      <c r="V200" s="70" t="s">
        <v>1020</v>
      </c>
      <c r="W200" s="58">
        <v>176</v>
      </c>
      <c r="X200" s="56"/>
      <c r="Y200" s="56" t="s">
        <v>245</v>
      </c>
      <c r="Z200" s="56" t="s">
        <v>208</v>
      </c>
      <c r="AA200" s="56" t="s">
        <v>199</v>
      </c>
      <c r="AB200" s="56" t="s">
        <v>199</v>
      </c>
      <c r="AC200" s="56" t="s">
        <v>199</v>
      </c>
      <c r="AD200" s="56" t="s">
        <v>356</v>
      </c>
      <c r="AE200" s="56" t="s">
        <v>199</v>
      </c>
      <c r="AF200" s="56" t="s">
        <v>199</v>
      </c>
      <c r="AG200" s="56" t="s">
        <v>199</v>
      </c>
      <c r="AH200" s="56" t="s">
        <v>199</v>
      </c>
      <c r="AI200" s="56" t="s">
        <v>199</v>
      </c>
      <c r="AJ200" s="56" t="s">
        <v>199</v>
      </c>
      <c r="AK200" s="56" t="s">
        <v>199</v>
      </c>
      <c r="AL200" s="56" t="s">
        <v>283</v>
      </c>
    </row>
    <row r="201" spans="2:38" s="226" customFormat="1" ht="171" hidden="1">
      <c r="B201" s="56" t="s">
        <v>453</v>
      </c>
      <c r="C201" s="56" t="s">
        <v>859</v>
      </c>
      <c r="D201" s="56" t="s">
        <v>860</v>
      </c>
      <c r="E201" s="56" t="s">
        <v>861</v>
      </c>
      <c r="F201" s="56" t="s">
        <v>973</v>
      </c>
      <c r="G201" s="56"/>
      <c r="H201" s="56" t="s">
        <v>754</v>
      </c>
      <c r="I201" s="56" t="s">
        <v>863</v>
      </c>
      <c r="J201" s="56" t="s">
        <v>989</v>
      </c>
      <c r="K201" s="56" t="s">
        <v>199</v>
      </c>
      <c r="L201" s="56" t="s">
        <v>199</v>
      </c>
      <c r="M201" s="56" t="s">
        <v>1023</v>
      </c>
      <c r="N201" s="58" t="s">
        <v>997</v>
      </c>
      <c r="O201" s="56" t="s">
        <v>1024</v>
      </c>
      <c r="P201" s="56" t="s">
        <v>999</v>
      </c>
      <c r="Q201" s="56"/>
      <c r="R201" s="59" t="s">
        <v>280</v>
      </c>
      <c r="S201" s="59">
        <v>45458</v>
      </c>
      <c r="T201" s="59">
        <v>45626</v>
      </c>
      <c r="U201" s="59" t="s">
        <v>1019</v>
      </c>
      <c r="V201" s="70" t="s">
        <v>1020</v>
      </c>
      <c r="W201" s="58">
        <v>176</v>
      </c>
      <c r="X201" s="56"/>
      <c r="Y201" s="56" t="s">
        <v>245</v>
      </c>
      <c r="Z201" s="56" t="s">
        <v>208</v>
      </c>
      <c r="AA201" s="56" t="s">
        <v>199</v>
      </c>
      <c r="AB201" s="56" t="s">
        <v>199</v>
      </c>
      <c r="AC201" s="56" t="s">
        <v>199</v>
      </c>
      <c r="AD201" s="56" t="s">
        <v>356</v>
      </c>
      <c r="AE201" s="56" t="s">
        <v>199</v>
      </c>
      <c r="AF201" s="56" t="s">
        <v>199</v>
      </c>
      <c r="AG201" s="56" t="s">
        <v>199</v>
      </c>
      <c r="AH201" s="56" t="s">
        <v>199</v>
      </c>
      <c r="AI201" s="56" t="s">
        <v>199</v>
      </c>
      <c r="AJ201" s="56" t="s">
        <v>199</v>
      </c>
      <c r="AK201" s="56" t="s">
        <v>199</v>
      </c>
      <c r="AL201" s="56" t="s">
        <v>283</v>
      </c>
    </row>
    <row r="202" spans="2:38" s="226" customFormat="1" ht="171" hidden="1">
      <c r="B202" s="56" t="s">
        <v>453</v>
      </c>
      <c r="C202" s="56" t="s">
        <v>859</v>
      </c>
      <c r="D202" s="56" t="s">
        <v>860</v>
      </c>
      <c r="E202" s="56" t="s">
        <v>861</v>
      </c>
      <c r="F202" s="56" t="s">
        <v>973</v>
      </c>
      <c r="G202" s="56"/>
      <c r="H202" s="56" t="s">
        <v>754</v>
      </c>
      <c r="I202" s="56" t="s">
        <v>863</v>
      </c>
      <c r="J202" s="56" t="s">
        <v>989</v>
      </c>
      <c r="K202" s="56" t="s">
        <v>199</v>
      </c>
      <c r="L202" s="56" t="s">
        <v>199</v>
      </c>
      <c r="M202" s="56" t="s">
        <v>1025</v>
      </c>
      <c r="N202" s="56" t="s">
        <v>1001</v>
      </c>
      <c r="O202" s="56" t="s">
        <v>1026</v>
      </c>
      <c r="P202" s="56" t="s">
        <v>1003</v>
      </c>
      <c r="Q202" s="56"/>
      <c r="R202" s="59" t="s">
        <v>280</v>
      </c>
      <c r="S202" s="59">
        <v>45458</v>
      </c>
      <c r="T202" s="59">
        <v>45626</v>
      </c>
      <c r="U202" s="59" t="s">
        <v>1019</v>
      </c>
      <c r="V202" s="70" t="s">
        <v>1020</v>
      </c>
      <c r="W202" s="58">
        <v>176</v>
      </c>
      <c r="X202" s="56"/>
      <c r="Y202" s="56" t="s">
        <v>245</v>
      </c>
      <c r="Z202" s="56" t="s">
        <v>208</v>
      </c>
      <c r="AA202" s="56" t="s">
        <v>199</v>
      </c>
      <c r="AB202" s="56" t="s">
        <v>199</v>
      </c>
      <c r="AC202" s="56" t="s">
        <v>199</v>
      </c>
      <c r="AD202" s="56" t="s">
        <v>356</v>
      </c>
      <c r="AE202" s="56" t="s">
        <v>199</v>
      </c>
      <c r="AF202" s="56" t="s">
        <v>199</v>
      </c>
      <c r="AG202" s="56" t="s">
        <v>199</v>
      </c>
      <c r="AH202" s="56" t="s">
        <v>199</v>
      </c>
      <c r="AI202" s="56" t="s">
        <v>199</v>
      </c>
      <c r="AJ202" s="56" t="s">
        <v>199</v>
      </c>
      <c r="AK202" s="56" t="s">
        <v>199</v>
      </c>
      <c r="AL202" s="56" t="s">
        <v>294</v>
      </c>
    </row>
    <row r="203" spans="2:38" s="226" customFormat="1" ht="185.25" hidden="1">
      <c r="B203" s="56" t="s">
        <v>453</v>
      </c>
      <c r="C203" s="57" t="s">
        <v>859</v>
      </c>
      <c r="D203" s="56" t="s">
        <v>1027</v>
      </c>
      <c r="E203" s="56" t="s">
        <v>1028</v>
      </c>
      <c r="F203" s="56" t="s">
        <v>1029</v>
      </c>
      <c r="G203" s="56"/>
      <c r="H203" s="56" t="s">
        <v>754</v>
      </c>
      <c r="I203" s="56" t="s">
        <v>863</v>
      </c>
      <c r="J203" s="56" t="s">
        <v>864</v>
      </c>
      <c r="K203" s="56" t="s">
        <v>199</v>
      </c>
      <c r="L203" s="56" t="s">
        <v>199</v>
      </c>
      <c r="M203" s="56" t="s">
        <v>1030</v>
      </c>
      <c r="N203" s="56" t="s">
        <v>1031</v>
      </c>
      <c r="O203" s="58" t="s">
        <v>1032</v>
      </c>
      <c r="P203" s="78" t="s">
        <v>764</v>
      </c>
      <c r="Q203" s="78" t="s">
        <v>765</v>
      </c>
      <c r="R203" s="56" t="s">
        <v>199</v>
      </c>
      <c r="S203" s="88">
        <v>45323</v>
      </c>
      <c r="T203" s="88">
        <v>45443</v>
      </c>
      <c r="U203" s="59" t="s">
        <v>199</v>
      </c>
      <c r="V203" s="40"/>
      <c r="W203" s="56"/>
      <c r="X203" s="60">
        <v>0.3</v>
      </c>
      <c r="Y203" s="56" t="s">
        <v>400</v>
      </c>
      <c r="Z203" s="56" t="s">
        <v>208</v>
      </c>
      <c r="AA203" s="56" t="s">
        <v>207</v>
      </c>
      <c r="AB203" s="56" t="s">
        <v>199</v>
      </c>
      <c r="AC203" s="56" t="s">
        <v>199</v>
      </c>
      <c r="AD203" s="56" t="s">
        <v>364</v>
      </c>
      <c r="AE203" s="56" t="s">
        <v>199</v>
      </c>
      <c r="AF203" s="56" t="s">
        <v>199</v>
      </c>
      <c r="AG203" s="56" t="s">
        <v>199</v>
      </c>
      <c r="AH203" s="56" t="s">
        <v>199</v>
      </c>
      <c r="AI203" s="56" t="s">
        <v>199</v>
      </c>
      <c r="AJ203" s="56" t="s">
        <v>402</v>
      </c>
      <c r="AK203" s="56" t="s">
        <v>695</v>
      </c>
      <c r="AL203" s="56" t="s">
        <v>767</v>
      </c>
    </row>
    <row r="204" spans="2:38" s="226" customFormat="1" ht="185.25" hidden="1">
      <c r="B204" s="56" t="s">
        <v>453</v>
      </c>
      <c r="C204" s="57" t="s">
        <v>859</v>
      </c>
      <c r="D204" s="56" t="s">
        <v>1027</v>
      </c>
      <c r="E204" s="56" t="s">
        <v>1028</v>
      </c>
      <c r="F204" s="56" t="s">
        <v>1029</v>
      </c>
      <c r="G204" s="56"/>
      <c r="H204" s="56" t="s">
        <v>754</v>
      </c>
      <c r="I204" s="56" t="s">
        <v>863</v>
      </c>
      <c r="J204" s="56" t="s">
        <v>864</v>
      </c>
      <c r="K204" s="56" t="s">
        <v>199</v>
      </c>
      <c r="L204" s="56" t="s">
        <v>199</v>
      </c>
      <c r="M204" s="56" t="s">
        <v>1033</v>
      </c>
      <c r="N204" s="56" t="s">
        <v>1034</v>
      </c>
      <c r="O204" s="58" t="s">
        <v>1035</v>
      </c>
      <c r="P204" s="78" t="s">
        <v>764</v>
      </c>
      <c r="Q204" s="78" t="s">
        <v>765</v>
      </c>
      <c r="R204" s="56" t="s">
        <v>199</v>
      </c>
      <c r="S204" s="88">
        <v>45444</v>
      </c>
      <c r="T204" s="88">
        <v>45565</v>
      </c>
      <c r="U204" s="59" t="s">
        <v>199</v>
      </c>
      <c r="V204" s="40"/>
      <c r="W204" s="56"/>
      <c r="X204" s="60">
        <v>0.3</v>
      </c>
      <c r="Y204" s="56" t="s">
        <v>400</v>
      </c>
      <c r="Z204" s="56" t="s">
        <v>208</v>
      </c>
      <c r="AA204" s="56" t="s">
        <v>207</v>
      </c>
      <c r="AB204" s="56" t="s">
        <v>199</v>
      </c>
      <c r="AC204" s="56" t="s">
        <v>199</v>
      </c>
      <c r="AD204" s="56" t="s">
        <v>364</v>
      </c>
      <c r="AE204" s="56" t="s">
        <v>199</v>
      </c>
      <c r="AF204" s="56" t="s">
        <v>199</v>
      </c>
      <c r="AG204" s="56" t="s">
        <v>199</v>
      </c>
      <c r="AH204" s="56" t="s">
        <v>199</v>
      </c>
      <c r="AI204" s="56" t="s">
        <v>199</v>
      </c>
      <c r="AJ204" s="56" t="s">
        <v>402</v>
      </c>
      <c r="AK204" s="56" t="s">
        <v>695</v>
      </c>
      <c r="AL204" s="56" t="s">
        <v>767</v>
      </c>
    </row>
    <row r="205" spans="2:38" s="226" customFormat="1" ht="185.25" hidden="1">
      <c r="B205" s="56" t="s">
        <v>453</v>
      </c>
      <c r="C205" s="57" t="s">
        <v>859</v>
      </c>
      <c r="D205" s="56" t="s">
        <v>1027</v>
      </c>
      <c r="E205" s="56" t="s">
        <v>1028</v>
      </c>
      <c r="F205" s="56" t="s">
        <v>1029</v>
      </c>
      <c r="G205" s="56"/>
      <c r="H205" s="56" t="s">
        <v>754</v>
      </c>
      <c r="I205" s="56" t="s">
        <v>863</v>
      </c>
      <c r="J205" s="56" t="s">
        <v>864</v>
      </c>
      <c r="K205" s="56" t="s">
        <v>199</v>
      </c>
      <c r="L205" s="56" t="s">
        <v>199</v>
      </c>
      <c r="M205" s="56" t="s">
        <v>1036</v>
      </c>
      <c r="N205" s="56" t="s">
        <v>1037</v>
      </c>
      <c r="O205" s="58" t="s">
        <v>1038</v>
      </c>
      <c r="P205" s="78" t="s">
        <v>764</v>
      </c>
      <c r="Q205" s="78" t="s">
        <v>765</v>
      </c>
      <c r="R205" s="56" t="s">
        <v>199</v>
      </c>
      <c r="S205" s="88">
        <v>45566</v>
      </c>
      <c r="T205" s="88">
        <v>45657</v>
      </c>
      <c r="U205" s="59" t="s">
        <v>199</v>
      </c>
      <c r="V205" s="40"/>
      <c r="W205" s="56"/>
      <c r="X205" s="60">
        <v>0.4</v>
      </c>
      <c r="Y205" s="56" t="s">
        <v>400</v>
      </c>
      <c r="Z205" s="56" t="s">
        <v>208</v>
      </c>
      <c r="AA205" s="56" t="s">
        <v>207</v>
      </c>
      <c r="AB205" s="56" t="s">
        <v>199</v>
      </c>
      <c r="AC205" s="56" t="s">
        <v>199</v>
      </c>
      <c r="AD205" s="56" t="s">
        <v>364</v>
      </c>
      <c r="AE205" s="56" t="s">
        <v>199</v>
      </c>
      <c r="AF205" s="56" t="s">
        <v>199</v>
      </c>
      <c r="AG205" s="56" t="s">
        <v>199</v>
      </c>
      <c r="AH205" s="56" t="s">
        <v>199</v>
      </c>
      <c r="AI205" s="56" t="s">
        <v>199</v>
      </c>
      <c r="AJ205" s="56" t="s">
        <v>402</v>
      </c>
      <c r="AK205" s="56" t="s">
        <v>695</v>
      </c>
      <c r="AL205" s="56" t="s">
        <v>767</v>
      </c>
    </row>
    <row r="206" spans="2:38" s="226" customFormat="1" ht="185.25" hidden="1">
      <c r="B206" s="56" t="s">
        <v>453</v>
      </c>
      <c r="C206" s="57" t="s">
        <v>859</v>
      </c>
      <c r="D206" s="56" t="s">
        <v>1027</v>
      </c>
      <c r="E206" s="56" t="s">
        <v>1028</v>
      </c>
      <c r="F206" s="56" t="s">
        <v>1029</v>
      </c>
      <c r="G206" s="56"/>
      <c r="H206" s="56" t="s">
        <v>754</v>
      </c>
      <c r="I206" s="56" t="s">
        <v>863</v>
      </c>
      <c r="J206" s="56" t="s">
        <v>864</v>
      </c>
      <c r="K206" s="56" t="s">
        <v>199</v>
      </c>
      <c r="L206" s="56" t="s">
        <v>199</v>
      </c>
      <c r="M206" s="56" t="s">
        <v>1039</v>
      </c>
      <c r="N206" s="56" t="s">
        <v>1040</v>
      </c>
      <c r="O206" s="56" t="s">
        <v>1041</v>
      </c>
      <c r="P206" s="56" t="s">
        <v>881</v>
      </c>
      <c r="Q206" s="56"/>
      <c r="R206" s="56" t="s">
        <v>220</v>
      </c>
      <c r="S206" s="59">
        <v>45352</v>
      </c>
      <c r="T206" s="59">
        <v>45504</v>
      </c>
      <c r="U206" s="59" t="s">
        <v>281</v>
      </c>
      <c r="V206" s="40"/>
      <c r="W206" s="56"/>
      <c r="X206" s="56">
        <v>50</v>
      </c>
      <c r="Y206" s="56" t="s">
        <v>354</v>
      </c>
      <c r="Z206" s="56" t="s">
        <v>199</v>
      </c>
      <c r="AA206" s="56" t="s">
        <v>199</v>
      </c>
      <c r="AB206" s="56" t="s">
        <v>199</v>
      </c>
      <c r="AC206" s="56" t="s">
        <v>199</v>
      </c>
      <c r="AD206" s="56" t="s">
        <v>209</v>
      </c>
      <c r="AE206" s="56" t="s">
        <v>199</v>
      </c>
      <c r="AF206" s="56" t="s">
        <v>199</v>
      </c>
      <c r="AG206" s="56" t="s">
        <v>199</v>
      </c>
      <c r="AH206" s="56" t="s">
        <v>199</v>
      </c>
      <c r="AI206" s="56" t="s">
        <v>199</v>
      </c>
      <c r="AJ206" s="56" t="s">
        <v>199</v>
      </c>
      <c r="AK206" s="56" t="s">
        <v>199</v>
      </c>
      <c r="AL206" s="56" t="s">
        <v>234</v>
      </c>
    </row>
    <row r="207" spans="2:38" s="226" customFormat="1" ht="185.25" hidden="1">
      <c r="B207" s="56" t="s">
        <v>453</v>
      </c>
      <c r="C207" s="57" t="s">
        <v>859</v>
      </c>
      <c r="D207" s="56" t="s">
        <v>1027</v>
      </c>
      <c r="E207" s="56" t="s">
        <v>1028</v>
      </c>
      <c r="F207" s="56" t="s">
        <v>1029</v>
      </c>
      <c r="G207" s="56"/>
      <c r="H207" s="56" t="s">
        <v>754</v>
      </c>
      <c r="I207" s="56" t="s">
        <v>863</v>
      </c>
      <c r="J207" s="56" t="s">
        <v>864</v>
      </c>
      <c r="K207" s="56" t="s">
        <v>199</v>
      </c>
      <c r="L207" s="56" t="s">
        <v>199</v>
      </c>
      <c r="M207" s="56" t="s">
        <v>1042</v>
      </c>
      <c r="N207" s="56" t="s">
        <v>1043</v>
      </c>
      <c r="O207" s="58" t="s">
        <v>1044</v>
      </c>
      <c r="P207" s="56" t="s">
        <v>881</v>
      </c>
      <c r="Q207" s="56"/>
      <c r="R207" s="56" t="s">
        <v>220</v>
      </c>
      <c r="S207" s="59">
        <v>45536</v>
      </c>
      <c r="T207" s="59">
        <v>45626</v>
      </c>
      <c r="U207" s="59" t="s">
        <v>281</v>
      </c>
      <c r="V207" s="56">
        <v>100</v>
      </c>
      <c r="W207" s="56" t="s">
        <v>354</v>
      </c>
      <c r="X207" s="56">
        <v>50</v>
      </c>
      <c r="Y207" s="56" t="s">
        <v>354</v>
      </c>
      <c r="Z207" s="56" t="s">
        <v>199</v>
      </c>
      <c r="AA207" s="56" t="s">
        <v>199</v>
      </c>
      <c r="AB207" s="56" t="s">
        <v>199</v>
      </c>
      <c r="AC207" s="56" t="s">
        <v>199</v>
      </c>
      <c r="AD207" s="56" t="s">
        <v>209</v>
      </c>
      <c r="AE207" s="56" t="s">
        <v>199</v>
      </c>
      <c r="AF207" s="56" t="s">
        <v>199</v>
      </c>
      <c r="AG207" s="56" t="s">
        <v>199</v>
      </c>
      <c r="AH207" s="56" t="s">
        <v>199</v>
      </c>
      <c r="AI207" s="56" t="s">
        <v>199</v>
      </c>
      <c r="AJ207" s="56" t="s">
        <v>199</v>
      </c>
      <c r="AK207" s="56" t="s">
        <v>199</v>
      </c>
      <c r="AL207" s="56" t="s">
        <v>234</v>
      </c>
    </row>
    <row r="208" spans="2:38" s="226" customFormat="1" ht="185.25" hidden="1">
      <c r="B208" s="56" t="s">
        <v>453</v>
      </c>
      <c r="C208" s="57" t="s">
        <v>859</v>
      </c>
      <c r="D208" s="56" t="s">
        <v>1027</v>
      </c>
      <c r="E208" s="56" t="s">
        <v>1028</v>
      </c>
      <c r="F208" s="56" t="s">
        <v>1045</v>
      </c>
      <c r="G208" s="56"/>
      <c r="H208" s="56" t="s">
        <v>754</v>
      </c>
      <c r="I208" s="56" t="s">
        <v>863</v>
      </c>
      <c r="J208" s="56" t="s">
        <v>864</v>
      </c>
      <c r="K208" s="56" t="s">
        <v>199</v>
      </c>
      <c r="L208" s="56" t="s">
        <v>199</v>
      </c>
      <c r="M208" s="56" t="s">
        <v>1046</v>
      </c>
      <c r="N208" s="56" t="s">
        <v>1047</v>
      </c>
      <c r="O208" s="56" t="s">
        <v>1048</v>
      </c>
      <c r="P208" s="56" t="s">
        <v>881</v>
      </c>
      <c r="Q208" s="56"/>
      <c r="R208" s="56" t="s">
        <v>220</v>
      </c>
      <c r="S208" s="59">
        <v>45536</v>
      </c>
      <c r="T208" s="59">
        <v>45611</v>
      </c>
      <c r="U208" s="59" t="s">
        <v>281</v>
      </c>
      <c r="V208" s="40"/>
      <c r="W208" s="56"/>
      <c r="X208" s="56">
        <v>50</v>
      </c>
      <c r="Y208" s="56" t="s">
        <v>354</v>
      </c>
      <c r="Z208" s="56" t="s">
        <v>199</v>
      </c>
      <c r="AA208" s="56" t="s">
        <v>199</v>
      </c>
      <c r="AB208" s="56" t="s">
        <v>199</v>
      </c>
      <c r="AC208" s="56" t="s">
        <v>199</v>
      </c>
      <c r="AD208" s="56" t="s">
        <v>356</v>
      </c>
      <c r="AE208" s="56" t="s">
        <v>199</v>
      </c>
      <c r="AF208" s="56" t="s">
        <v>199</v>
      </c>
      <c r="AG208" s="56" t="s">
        <v>199</v>
      </c>
      <c r="AH208" s="56" t="s">
        <v>199</v>
      </c>
      <c r="AI208" s="56" t="s">
        <v>199</v>
      </c>
      <c r="AJ208" s="56" t="s">
        <v>199</v>
      </c>
      <c r="AK208" s="56"/>
      <c r="AL208" s="56" t="s">
        <v>234</v>
      </c>
    </row>
    <row r="209" spans="2:38" s="226" customFormat="1" ht="185.25" hidden="1">
      <c r="B209" s="56" t="s">
        <v>453</v>
      </c>
      <c r="C209" s="57" t="s">
        <v>859</v>
      </c>
      <c r="D209" s="56" t="s">
        <v>1027</v>
      </c>
      <c r="E209" s="56" t="s">
        <v>1028</v>
      </c>
      <c r="F209" s="56" t="s">
        <v>1045</v>
      </c>
      <c r="G209" s="56"/>
      <c r="H209" s="56" t="s">
        <v>754</v>
      </c>
      <c r="I209" s="56" t="s">
        <v>863</v>
      </c>
      <c r="J209" s="56" t="s">
        <v>864</v>
      </c>
      <c r="K209" s="56" t="s">
        <v>199</v>
      </c>
      <c r="L209" s="56" t="s">
        <v>199</v>
      </c>
      <c r="M209" s="56" t="s">
        <v>1049</v>
      </c>
      <c r="N209" s="56" t="s">
        <v>1050</v>
      </c>
      <c r="O209" s="56" t="s">
        <v>1051</v>
      </c>
      <c r="P209" s="56" t="s">
        <v>881</v>
      </c>
      <c r="Q209" s="56"/>
      <c r="R209" s="56" t="s">
        <v>220</v>
      </c>
      <c r="S209" s="59">
        <v>45612</v>
      </c>
      <c r="T209" s="59">
        <v>45641</v>
      </c>
      <c r="U209" s="59" t="s">
        <v>281</v>
      </c>
      <c r="V209" s="40"/>
      <c r="W209" s="56"/>
      <c r="X209" s="56">
        <v>10</v>
      </c>
      <c r="Y209" s="56" t="s">
        <v>354</v>
      </c>
      <c r="Z209" s="56" t="s">
        <v>199</v>
      </c>
      <c r="AA209" s="56" t="s">
        <v>199</v>
      </c>
      <c r="AB209" s="56" t="s">
        <v>199</v>
      </c>
      <c r="AC209" s="56" t="s">
        <v>199</v>
      </c>
      <c r="AD209" s="56" t="s">
        <v>356</v>
      </c>
      <c r="AE209" s="56" t="s">
        <v>199</v>
      </c>
      <c r="AF209" s="56" t="s">
        <v>199</v>
      </c>
      <c r="AG209" s="56" t="s">
        <v>199</v>
      </c>
      <c r="AH209" s="56" t="s">
        <v>199</v>
      </c>
      <c r="AI209" s="56" t="s">
        <v>199</v>
      </c>
      <c r="AJ209" s="56" t="s">
        <v>199</v>
      </c>
      <c r="AK209" s="56"/>
      <c r="AL209" s="56" t="s">
        <v>234</v>
      </c>
    </row>
    <row r="210" spans="2:38" s="226" customFormat="1" ht="185.25" hidden="1">
      <c r="B210" s="56" t="s">
        <v>453</v>
      </c>
      <c r="C210" s="57" t="s">
        <v>859</v>
      </c>
      <c r="D210" s="56" t="s">
        <v>1027</v>
      </c>
      <c r="E210" s="56" t="s">
        <v>1028</v>
      </c>
      <c r="F210" s="56" t="s">
        <v>1045</v>
      </c>
      <c r="G210" s="56"/>
      <c r="H210" s="56" t="s">
        <v>754</v>
      </c>
      <c r="I210" s="56" t="s">
        <v>863</v>
      </c>
      <c r="J210" s="56" t="s">
        <v>864</v>
      </c>
      <c r="K210" s="56" t="s">
        <v>199</v>
      </c>
      <c r="L210" s="56" t="s">
        <v>199</v>
      </c>
      <c r="M210" s="56" t="s">
        <v>1052</v>
      </c>
      <c r="N210" s="56" t="s">
        <v>1053</v>
      </c>
      <c r="O210" s="58" t="s">
        <v>1054</v>
      </c>
      <c r="P210" s="56" t="s">
        <v>881</v>
      </c>
      <c r="Q210" s="56"/>
      <c r="R210" s="56" t="s">
        <v>220</v>
      </c>
      <c r="S210" s="59">
        <v>45536</v>
      </c>
      <c r="T210" s="59">
        <v>45626</v>
      </c>
      <c r="U210" s="59" t="s">
        <v>281</v>
      </c>
      <c r="V210" s="40"/>
      <c r="W210" s="56"/>
      <c r="X210" s="56">
        <v>40</v>
      </c>
      <c r="Y210" s="56" t="s">
        <v>354</v>
      </c>
      <c r="Z210" s="56" t="s">
        <v>199</v>
      </c>
      <c r="AA210" s="56" t="s">
        <v>199</v>
      </c>
      <c r="AB210" s="56" t="s">
        <v>199</v>
      </c>
      <c r="AC210" s="56" t="s">
        <v>199</v>
      </c>
      <c r="AD210" s="56" t="s">
        <v>356</v>
      </c>
      <c r="AE210" s="56" t="s">
        <v>199</v>
      </c>
      <c r="AF210" s="56" t="s">
        <v>199</v>
      </c>
      <c r="AG210" s="56" t="s">
        <v>199</v>
      </c>
      <c r="AH210" s="56" t="s">
        <v>199</v>
      </c>
      <c r="AI210" s="56" t="s">
        <v>199</v>
      </c>
      <c r="AJ210" s="56" t="s">
        <v>199</v>
      </c>
      <c r="AK210" s="56"/>
      <c r="AL210" s="56" t="s">
        <v>234</v>
      </c>
    </row>
    <row r="211" spans="2:38" s="226" customFormat="1" ht="185.25">
      <c r="B211" s="56" t="s">
        <v>453</v>
      </c>
      <c r="C211" s="57" t="s">
        <v>859</v>
      </c>
      <c r="D211" s="56" t="s">
        <v>1027</v>
      </c>
      <c r="E211" s="56" t="s">
        <v>1028</v>
      </c>
      <c r="F211" s="56" t="s">
        <v>1045</v>
      </c>
      <c r="G211" s="56"/>
      <c r="H211" s="56" t="s">
        <v>754</v>
      </c>
      <c r="I211" s="56" t="s">
        <v>864</v>
      </c>
      <c r="J211" s="56" t="s">
        <v>864</v>
      </c>
      <c r="K211" s="56" t="s">
        <v>199</v>
      </c>
      <c r="L211" s="56" t="s">
        <v>199</v>
      </c>
      <c r="M211" s="73" t="s">
        <v>1055</v>
      </c>
      <c r="N211" s="73" t="s">
        <v>1056</v>
      </c>
      <c r="O211" s="58" t="s">
        <v>1057</v>
      </c>
      <c r="P211" s="56" t="s">
        <v>662</v>
      </c>
      <c r="Q211" s="56" t="s">
        <v>663</v>
      </c>
      <c r="R211" s="56" t="s">
        <v>0</v>
      </c>
      <c r="S211" s="59">
        <v>45473</v>
      </c>
      <c r="T211" s="59">
        <v>45641</v>
      </c>
      <c r="U211" s="59" t="s">
        <v>512</v>
      </c>
      <c r="V211" s="238">
        <v>3722000</v>
      </c>
      <c r="W211" s="237">
        <v>247</v>
      </c>
      <c r="X211" s="56">
        <v>50</v>
      </c>
      <c r="Y211" s="56" t="s">
        <v>449</v>
      </c>
      <c r="Z211" s="56" t="s">
        <v>354</v>
      </c>
      <c r="AA211" s="56" t="s">
        <v>374</v>
      </c>
      <c r="AB211" s="56" t="s">
        <v>199</v>
      </c>
      <c r="AC211" s="56" t="s">
        <v>199</v>
      </c>
      <c r="AD211" s="56" t="s">
        <v>356</v>
      </c>
      <c r="AE211" s="56" t="s">
        <v>487</v>
      </c>
      <c r="AF211" s="56" t="s">
        <v>199</v>
      </c>
      <c r="AG211" s="56" t="s">
        <v>199</v>
      </c>
      <c r="AH211" s="56" t="s">
        <v>199</v>
      </c>
      <c r="AI211" s="56" t="s">
        <v>199</v>
      </c>
      <c r="AJ211" s="56" t="s">
        <v>199</v>
      </c>
      <c r="AK211" s="56" t="s">
        <v>199</v>
      </c>
      <c r="AL211" s="56" t="s">
        <v>664</v>
      </c>
    </row>
    <row r="212" spans="2:38" s="226" customFormat="1" ht="185.25" hidden="1">
      <c r="B212" s="56" t="s">
        <v>453</v>
      </c>
      <c r="C212" s="57" t="s">
        <v>859</v>
      </c>
      <c r="D212" s="56" t="s">
        <v>1027</v>
      </c>
      <c r="E212" s="56" t="s">
        <v>1028</v>
      </c>
      <c r="F212" s="56" t="s">
        <v>1058</v>
      </c>
      <c r="G212" s="56"/>
      <c r="H212" s="56" t="s">
        <v>754</v>
      </c>
      <c r="I212" s="56" t="s">
        <v>863</v>
      </c>
      <c r="J212" s="56" t="s">
        <v>864</v>
      </c>
      <c r="K212" s="56" t="s">
        <v>199</v>
      </c>
      <c r="L212" s="56" t="s">
        <v>199</v>
      </c>
      <c r="M212" s="56" t="s">
        <v>1059</v>
      </c>
      <c r="N212" s="56" t="s">
        <v>1060</v>
      </c>
      <c r="O212" s="58" t="s">
        <v>1061</v>
      </c>
      <c r="P212" s="56" t="s">
        <v>881</v>
      </c>
      <c r="Q212" s="56"/>
      <c r="R212" s="56" t="s">
        <v>220</v>
      </c>
      <c r="S212" s="59">
        <v>45292</v>
      </c>
      <c r="T212" s="59">
        <v>45626</v>
      </c>
      <c r="U212" s="59" t="s">
        <v>512</v>
      </c>
      <c r="V212" s="56"/>
      <c r="W212" s="56"/>
      <c r="X212" s="56">
        <v>100</v>
      </c>
      <c r="Y212" s="56" t="s">
        <v>354</v>
      </c>
      <c r="Z212" s="56" t="s">
        <v>199</v>
      </c>
      <c r="AA212" s="56" t="s">
        <v>199</v>
      </c>
      <c r="AB212" s="56" t="s">
        <v>199</v>
      </c>
      <c r="AC212" s="56" t="s">
        <v>199</v>
      </c>
      <c r="AD212" s="56" t="s">
        <v>209</v>
      </c>
      <c r="AE212" s="56" t="s">
        <v>199</v>
      </c>
      <c r="AF212" s="56" t="s">
        <v>199</v>
      </c>
      <c r="AG212" s="56" t="s">
        <v>199</v>
      </c>
      <c r="AH212" s="56" t="s">
        <v>199</v>
      </c>
      <c r="AI212" s="56" t="s">
        <v>199</v>
      </c>
      <c r="AJ212" s="56" t="s">
        <v>199</v>
      </c>
      <c r="AK212" s="56" t="s">
        <v>199</v>
      </c>
      <c r="AL212" s="56" t="s">
        <v>234</v>
      </c>
    </row>
    <row r="213" spans="2:38" s="226" customFormat="1" ht="171" hidden="1">
      <c r="B213" s="56" t="s">
        <v>453</v>
      </c>
      <c r="C213" s="57" t="s">
        <v>859</v>
      </c>
      <c r="D213" s="56" t="s">
        <v>1062</v>
      </c>
      <c r="E213" s="56" t="s">
        <v>1063</v>
      </c>
      <c r="F213" s="56" t="s">
        <v>1064</v>
      </c>
      <c r="G213" s="56"/>
      <c r="H213" s="56" t="s">
        <v>754</v>
      </c>
      <c r="I213" s="56" t="s">
        <v>989</v>
      </c>
      <c r="J213" s="56" t="s">
        <v>199</v>
      </c>
      <c r="K213" s="56" t="s">
        <v>199</v>
      </c>
      <c r="L213" s="56" t="s">
        <v>199</v>
      </c>
      <c r="M213" s="56" t="s">
        <v>1065</v>
      </c>
      <c r="N213" s="56" t="s">
        <v>1066</v>
      </c>
      <c r="O213" s="56" t="s">
        <v>1067</v>
      </c>
      <c r="P213" s="56" t="s">
        <v>881</v>
      </c>
      <c r="Q213" s="56"/>
      <c r="R213" s="56" t="s">
        <v>220</v>
      </c>
      <c r="S213" s="59">
        <v>45292</v>
      </c>
      <c r="T213" s="59">
        <v>45641</v>
      </c>
      <c r="U213" s="59" t="s">
        <v>199</v>
      </c>
      <c r="V213" s="56"/>
      <c r="W213" s="56"/>
      <c r="X213" s="56">
        <v>50</v>
      </c>
      <c r="Y213" s="56" t="s">
        <v>354</v>
      </c>
      <c r="Z213" s="56" t="s">
        <v>199</v>
      </c>
      <c r="AA213" s="56" t="s">
        <v>199</v>
      </c>
      <c r="AB213" s="56" t="s">
        <v>199</v>
      </c>
      <c r="AC213" s="56" t="s">
        <v>199</v>
      </c>
      <c r="AD213" s="56" t="s">
        <v>209</v>
      </c>
      <c r="AE213" s="56" t="s">
        <v>199</v>
      </c>
      <c r="AF213" s="56" t="s">
        <v>199</v>
      </c>
      <c r="AG213" s="56" t="s">
        <v>199</v>
      </c>
      <c r="AH213" s="56" t="s">
        <v>199</v>
      </c>
      <c r="AI213" s="56" t="s">
        <v>199</v>
      </c>
      <c r="AJ213" s="56" t="s">
        <v>199</v>
      </c>
      <c r="AK213" s="56" t="s">
        <v>199</v>
      </c>
      <c r="AL213" s="56" t="s">
        <v>234</v>
      </c>
    </row>
    <row r="214" spans="2:38" s="226" customFormat="1" ht="171" hidden="1">
      <c r="B214" s="56" t="s">
        <v>453</v>
      </c>
      <c r="C214" s="57" t="s">
        <v>859</v>
      </c>
      <c r="D214" s="56" t="s">
        <v>1062</v>
      </c>
      <c r="E214" s="56" t="s">
        <v>1063</v>
      </c>
      <c r="F214" s="56" t="s">
        <v>1064</v>
      </c>
      <c r="G214" s="56"/>
      <c r="H214" s="56" t="s">
        <v>754</v>
      </c>
      <c r="I214" s="56" t="s">
        <v>989</v>
      </c>
      <c r="J214" s="56" t="s">
        <v>199</v>
      </c>
      <c r="K214" s="56" t="s">
        <v>199</v>
      </c>
      <c r="L214" s="56" t="s">
        <v>199</v>
      </c>
      <c r="M214" s="56" t="s">
        <v>1068</v>
      </c>
      <c r="N214" s="56" t="s">
        <v>1069</v>
      </c>
      <c r="O214" s="56" t="s">
        <v>1070</v>
      </c>
      <c r="P214" s="56" t="s">
        <v>881</v>
      </c>
      <c r="Q214" s="56"/>
      <c r="R214" s="56" t="s">
        <v>220</v>
      </c>
      <c r="S214" s="59">
        <v>45474</v>
      </c>
      <c r="T214" s="59">
        <v>45641</v>
      </c>
      <c r="U214" s="59" t="s">
        <v>512</v>
      </c>
      <c r="V214" s="56"/>
      <c r="W214" s="56"/>
      <c r="X214" s="56">
        <v>50</v>
      </c>
      <c r="Y214" s="56" t="s">
        <v>354</v>
      </c>
      <c r="Z214" s="56" t="s">
        <v>199</v>
      </c>
      <c r="AA214" s="56" t="s">
        <v>199</v>
      </c>
      <c r="AB214" s="56" t="s">
        <v>199</v>
      </c>
      <c r="AC214" s="56" t="s">
        <v>199</v>
      </c>
      <c r="AD214" s="56" t="s">
        <v>209</v>
      </c>
      <c r="AE214" s="56" t="s">
        <v>199</v>
      </c>
      <c r="AF214" s="56" t="s">
        <v>199</v>
      </c>
      <c r="AG214" s="56" t="s">
        <v>199</v>
      </c>
      <c r="AH214" s="56" t="s">
        <v>199</v>
      </c>
      <c r="AI214" s="56" t="s">
        <v>199</v>
      </c>
      <c r="AJ214" s="56" t="s">
        <v>199</v>
      </c>
      <c r="AK214" s="56" t="s">
        <v>199</v>
      </c>
      <c r="AL214" s="56" t="s">
        <v>234</v>
      </c>
    </row>
    <row r="215" spans="2:38" s="226" customFormat="1" ht="171" hidden="1">
      <c r="B215" s="56" t="s">
        <v>453</v>
      </c>
      <c r="C215" s="57" t="s">
        <v>859</v>
      </c>
      <c r="D215" s="56" t="s">
        <v>1062</v>
      </c>
      <c r="E215" s="56" t="s">
        <v>1063</v>
      </c>
      <c r="F215" s="56" t="s">
        <v>1071</v>
      </c>
      <c r="G215" s="56"/>
      <c r="H215" s="56" t="s">
        <v>754</v>
      </c>
      <c r="I215" s="56" t="s">
        <v>989</v>
      </c>
      <c r="J215" s="56" t="s">
        <v>199</v>
      </c>
      <c r="K215" s="56" t="s">
        <v>199</v>
      </c>
      <c r="L215" s="56" t="s">
        <v>199</v>
      </c>
      <c r="M215" s="56" t="s">
        <v>1072</v>
      </c>
      <c r="N215" s="56" t="s">
        <v>1073</v>
      </c>
      <c r="O215" s="56" t="s">
        <v>1074</v>
      </c>
      <c r="P215" s="56" t="s">
        <v>881</v>
      </c>
      <c r="Q215" s="56"/>
      <c r="R215" s="56" t="s">
        <v>220</v>
      </c>
      <c r="S215" s="59">
        <v>45352</v>
      </c>
      <c r="T215" s="59">
        <v>45473</v>
      </c>
      <c r="U215" s="59" t="s">
        <v>512</v>
      </c>
      <c r="V215" s="56">
        <v>50</v>
      </c>
      <c r="W215" s="56" t="s">
        <v>354</v>
      </c>
      <c r="X215" s="56">
        <v>50</v>
      </c>
      <c r="Y215" s="56" t="s">
        <v>354</v>
      </c>
      <c r="Z215" s="56" t="s">
        <v>199</v>
      </c>
      <c r="AA215" s="56" t="s">
        <v>199</v>
      </c>
      <c r="AB215" s="56" t="s">
        <v>199</v>
      </c>
      <c r="AC215" s="56" t="s">
        <v>199</v>
      </c>
      <c r="AD215" s="56" t="s">
        <v>209</v>
      </c>
      <c r="AE215" s="56" t="s">
        <v>199</v>
      </c>
      <c r="AF215" s="56" t="s">
        <v>199</v>
      </c>
      <c r="AG215" s="56" t="s">
        <v>199</v>
      </c>
      <c r="AH215" s="56" t="s">
        <v>199</v>
      </c>
      <c r="AI215" s="56" t="s">
        <v>199</v>
      </c>
      <c r="AJ215" s="56" t="s">
        <v>199</v>
      </c>
      <c r="AK215" s="56" t="s">
        <v>199</v>
      </c>
      <c r="AL215" s="56" t="s">
        <v>234</v>
      </c>
    </row>
    <row r="216" spans="2:38" s="226" customFormat="1" ht="171" hidden="1">
      <c r="B216" s="56" t="s">
        <v>453</v>
      </c>
      <c r="C216" s="57" t="s">
        <v>859</v>
      </c>
      <c r="D216" s="56" t="s">
        <v>1062</v>
      </c>
      <c r="E216" s="56" t="s">
        <v>1063</v>
      </c>
      <c r="F216" s="56" t="s">
        <v>1071</v>
      </c>
      <c r="G216" s="56"/>
      <c r="H216" s="56" t="s">
        <v>754</v>
      </c>
      <c r="I216" s="56" t="s">
        <v>989</v>
      </c>
      <c r="J216" s="56" t="s">
        <v>199</v>
      </c>
      <c r="K216" s="56" t="s">
        <v>199</v>
      </c>
      <c r="L216" s="56" t="s">
        <v>199</v>
      </c>
      <c r="M216" s="56" t="s">
        <v>1072</v>
      </c>
      <c r="N216" s="56" t="s">
        <v>1073</v>
      </c>
      <c r="O216" s="56" t="s">
        <v>1075</v>
      </c>
      <c r="P216" s="56" t="s">
        <v>881</v>
      </c>
      <c r="Q216" s="56"/>
      <c r="R216" s="56" t="s">
        <v>220</v>
      </c>
      <c r="S216" s="59">
        <v>45474</v>
      </c>
      <c r="T216" s="59">
        <v>45641</v>
      </c>
      <c r="U216" s="59" t="s">
        <v>512</v>
      </c>
      <c r="V216" s="56"/>
      <c r="W216" s="56"/>
      <c r="X216" s="56">
        <v>50</v>
      </c>
      <c r="Y216" s="56" t="s">
        <v>354</v>
      </c>
      <c r="Z216" s="56" t="s">
        <v>199</v>
      </c>
      <c r="AA216" s="56" t="s">
        <v>199</v>
      </c>
      <c r="AB216" s="56" t="s">
        <v>199</v>
      </c>
      <c r="AC216" s="56" t="s">
        <v>199</v>
      </c>
      <c r="AD216" s="56" t="s">
        <v>209</v>
      </c>
      <c r="AE216" s="56" t="s">
        <v>199</v>
      </c>
      <c r="AF216" s="56" t="s">
        <v>199</v>
      </c>
      <c r="AG216" s="56" t="s">
        <v>199</v>
      </c>
      <c r="AH216" s="56" t="s">
        <v>199</v>
      </c>
      <c r="AI216" s="56" t="s">
        <v>199</v>
      </c>
      <c r="AJ216" s="56" t="s">
        <v>199</v>
      </c>
      <c r="AK216" s="56" t="s">
        <v>199</v>
      </c>
      <c r="AL216" s="56" t="s">
        <v>234</v>
      </c>
    </row>
    <row r="217" spans="2:38" s="226" customFormat="1" ht="213" hidden="1" customHeight="1">
      <c r="B217" s="56" t="s">
        <v>453</v>
      </c>
      <c r="C217" s="57" t="s">
        <v>859</v>
      </c>
      <c r="D217" s="56" t="s">
        <v>860</v>
      </c>
      <c r="E217" s="56" t="s">
        <v>1063</v>
      </c>
      <c r="F217" s="56" t="s">
        <v>1076</v>
      </c>
      <c r="G217" s="56"/>
      <c r="H217" s="56" t="s">
        <v>754</v>
      </c>
      <c r="I217" s="56" t="s">
        <v>863</v>
      </c>
      <c r="J217" s="56" t="s">
        <v>864</v>
      </c>
      <c r="K217" s="56" t="s">
        <v>199</v>
      </c>
      <c r="L217" s="56" t="s">
        <v>199</v>
      </c>
      <c r="M217" s="56" t="s">
        <v>1077</v>
      </c>
      <c r="N217" s="56" t="s">
        <v>1078</v>
      </c>
      <c r="O217" s="58" t="s">
        <v>1079</v>
      </c>
      <c r="P217" s="56" t="s">
        <v>881</v>
      </c>
      <c r="Q217" s="56"/>
      <c r="R217" s="56" t="s">
        <v>220</v>
      </c>
      <c r="S217" s="59">
        <v>45292</v>
      </c>
      <c r="T217" s="59">
        <v>45641</v>
      </c>
      <c r="U217" s="59" t="s">
        <v>512</v>
      </c>
      <c r="V217" s="40"/>
      <c r="W217" s="56"/>
      <c r="X217" s="56">
        <v>100</v>
      </c>
      <c r="Y217" s="56" t="s">
        <v>354</v>
      </c>
      <c r="Z217" s="56" t="s">
        <v>199</v>
      </c>
      <c r="AA217" s="56" t="s">
        <v>199</v>
      </c>
      <c r="AB217" s="56" t="s">
        <v>199</v>
      </c>
      <c r="AC217" s="56" t="s">
        <v>199</v>
      </c>
      <c r="AD217" s="56" t="s">
        <v>209</v>
      </c>
      <c r="AE217" s="56" t="s">
        <v>199</v>
      </c>
      <c r="AF217" s="56" t="s">
        <v>199</v>
      </c>
      <c r="AG217" s="56" t="s">
        <v>199</v>
      </c>
      <c r="AH217" s="56" t="s">
        <v>199</v>
      </c>
      <c r="AI217" s="56" t="s">
        <v>199</v>
      </c>
      <c r="AJ217" s="56" t="s">
        <v>199</v>
      </c>
      <c r="AK217" s="56" t="s">
        <v>199</v>
      </c>
      <c r="AL217" s="56" t="s">
        <v>234</v>
      </c>
    </row>
    <row r="218" spans="2:38" s="226" customFormat="1" ht="185.25" hidden="1">
      <c r="B218" s="56" t="s">
        <v>453</v>
      </c>
      <c r="C218" s="57" t="s">
        <v>859</v>
      </c>
      <c r="D218" s="56" t="s">
        <v>1080</v>
      </c>
      <c r="E218" s="56" t="s">
        <v>1081</v>
      </c>
      <c r="F218" s="56" t="s">
        <v>1082</v>
      </c>
      <c r="G218" s="56"/>
      <c r="H218" s="56" t="s">
        <v>754</v>
      </c>
      <c r="I218" s="56" t="s">
        <v>863</v>
      </c>
      <c r="J218" s="56" t="s">
        <v>864</v>
      </c>
      <c r="K218" s="56" t="s">
        <v>199</v>
      </c>
      <c r="L218" s="56" t="s">
        <v>199</v>
      </c>
      <c r="M218" s="56" t="s">
        <v>1083</v>
      </c>
      <c r="N218" s="56" t="s">
        <v>1084</v>
      </c>
      <c r="O218" s="56" t="s">
        <v>1085</v>
      </c>
      <c r="P218" s="56" t="s">
        <v>881</v>
      </c>
      <c r="Q218" s="56"/>
      <c r="R218" s="56" t="s">
        <v>220</v>
      </c>
      <c r="S218" s="59">
        <v>45566</v>
      </c>
      <c r="T218" s="59">
        <v>45641</v>
      </c>
      <c r="U218" s="59" t="s">
        <v>512</v>
      </c>
      <c r="V218" s="40"/>
      <c r="W218" s="56"/>
      <c r="X218" s="56">
        <v>100</v>
      </c>
      <c r="Y218" s="56" t="s">
        <v>354</v>
      </c>
      <c r="Z218" s="56" t="s">
        <v>199</v>
      </c>
      <c r="AA218" s="56" t="s">
        <v>199</v>
      </c>
      <c r="AB218" s="56" t="s">
        <v>199</v>
      </c>
      <c r="AC218" s="56" t="s">
        <v>199</v>
      </c>
      <c r="AD218" s="56" t="s">
        <v>356</v>
      </c>
      <c r="AE218" s="56" t="s">
        <v>199</v>
      </c>
      <c r="AF218" s="56" t="s">
        <v>199</v>
      </c>
      <c r="AG218" s="56" t="s">
        <v>199</v>
      </c>
      <c r="AH218" s="56" t="s">
        <v>199</v>
      </c>
      <c r="AI218" s="56" t="s">
        <v>199</v>
      </c>
      <c r="AJ218" s="56" t="s">
        <v>199</v>
      </c>
      <c r="AK218" s="56" t="s">
        <v>199</v>
      </c>
      <c r="AL218" s="56" t="s">
        <v>958</v>
      </c>
    </row>
    <row r="219" spans="2:38" s="226" customFormat="1" ht="199.5" hidden="1">
      <c r="B219" s="56" t="s">
        <v>453</v>
      </c>
      <c r="C219" s="57" t="s">
        <v>859</v>
      </c>
      <c r="D219" s="56" t="s">
        <v>1080</v>
      </c>
      <c r="E219" s="56" t="s">
        <v>1081</v>
      </c>
      <c r="F219" s="56" t="s">
        <v>1082</v>
      </c>
      <c r="G219" s="56"/>
      <c r="H219" s="56" t="s">
        <v>754</v>
      </c>
      <c r="I219" s="56" t="s">
        <v>863</v>
      </c>
      <c r="J219" s="56" t="s">
        <v>864</v>
      </c>
      <c r="K219" s="56" t="s">
        <v>199</v>
      </c>
      <c r="L219" s="56" t="s">
        <v>199</v>
      </c>
      <c r="M219" s="56" t="s">
        <v>1086</v>
      </c>
      <c r="N219" s="56" t="s">
        <v>1087</v>
      </c>
      <c r="O219" s="58" t="s">
        <v>1088</v>
      </c>
      <c r="P219" s="56" t="s">
        <v>668</v>
      </c>
      <c r="Q219" s="56" t="s">
        <v>1089</v>
      </c>
      <c r="R219" s="56" t="s">
        <v>99</v>
      </c>
      <c r="S219" s="59">
        <v>45292</v>
      </c>
      <c r="T219" s="59">
        <v>45641</v>
      </c>
      <c r="U219" s="59" t="s">
        <v>99</v>
      </c>
      <c r="V219" s="40"/>
      <c r="W219" s="56"/>
      <c r="X219" s="56">
        <v>100</v>
      </c>
      <c r="Y219" s="56" t="s">
        <v>354</v>
      </c>
      <c r="Z219" s="56" t="s">
        <v>199</v>
      </c>
      <c r="AA219" s="56" t="s">
        <v>199</v>
      </c>
      <c r="AB219" s="56" t="s">
        <v>199</v>
      </c>
      <c r="AC219" s="56" t="s">
        <v>199</v>
      </c>
      <c r="AD219" s="56" t="s">
        <v>356</v>
      </c>
      <c r="AE219" s="56" t="s">
        <v>487</v>
      </c>
      <c r="AF219" s="56" t="s">
        <v>199</v>
      </c>
      <c r="AG219" s="56" t="s">
        <v>199</v>
      </c>
      <c r="AH219" s="56" t="s">
        <v>199</v>
      </c>
      <c r="AI219" s="56" t="s">
        <v>199</v>
      </c>
      <c r="AJ219" s="56" t="s">
        <v>199</v>
      </c>
      <c r="AK219" s="56" t="s">
        <v>199</v>
      </c>
      <c r="AL219" s="56" t="s">
        <v>655</v>
      </c>
    </row>
    <row r="220" spans="2:38" s="226" customFormat="1" ht="185.25" hidden="1">
      <c r="B220" s="56" t="s">
        <v>453</v>
      </c>
      <c r="C220" s="57" t="s">
        <v>859</v>
      </c>
      <c r="D220" s="56" t="s">
        <v>1080</v>
      </c>
      <c r="E220" s="56" t="s">
        <v>1081</v>
      </c>
      <c r="F220" s="56" t="s">
        <v>1090</v>
      </c>
      <c r="G220" s="56"/>
      <c r="H220" s="56" t="s">
        <v>754</v>
      </c>
      <c r="I220" s="56" t="s">
        <v>863</v>
      </c>
      <c r="J220" s="56" t="s">
        <v>864</v>
      </c>
      <c r="K220" s="56" t="s">
        <v>199</v>
      </c>
      <c r="L220" s="56" t="s">
        <v>199</v>
      </c>
      <c r="M220" s="56" t="s">
        <v>1091</v>
      </c>
      <c r="N220" s="56" t="s">
        <v>1092</v>
      </c>
      <c r="O220" s="58" t="s">
        <v>1093</v>
      </c>
      <c r="P220" s="56" t="s">
        <v>881</v>
      </c>
      <c r="Q220" s="56"/>
      <c r="R220" s="56" t="s">
        <v>220</v>
      </c>
      <c r="S220" s="59">
        <v>45566</v>
      </c>
      <c r="T220" s="59">
        <v>45641</v>
      </c>
      <c r="U220" s="59" t="s">
        <v>512</v>
      </c>
      <c r="V220" s="56"/>
      <c r="W220" s="56"/>
      <c r="X220" s="56">
        <v>50</v>
      </c>
      <c r="Y220" s="56" t="s">
        <v>354</v>
      </c>
      <c r="Z220" s="56" t="s">
        <v>199</v>
      </c>
      <c r="AA220" s="56" t="s">
        <v>199</v>
      </c>
      <c r="AB220" s="56" t="s">
        <v>199</v>
      </c>
      <c r="AC220" s="56" t="s">
        <v>199</v>
      </c>
      <c r="AD220" s="56" t="s">
        <v>209</v>
      </c>
      <c r="AE220" s="56" t="s">
        <v>199</v>
      </c>
      <c r="AF220" s="56" t="s">
        <v>199</v>
      </c>
      <c r="AG220" s="56" t="s">
        <v>199</v>
      </c>
      <c r="AH220" s="56" t="s">
        <v>199</v>
      </c>
      <c r="AI220" s="56" t="s">
        <v>199</v>
      </c>
      <c r="AJ220" s="56" t="s">
        <v>199</v>
      </c>
      <c r="AK220" s="56" t="s">
        <v>199</v>
      </c>
      <c r="AL220" s="56" t="s">
        <v>958</v>
      </c>
    </row>
    <row r="221" spans="2:38" s="226" customFormat="1" ht="185.25" hidden="1">
      <c r="B221" s="56" t="s">
        <v>453</v>
      </c>
      <c r="C221" s="57" t="s">
        <v>859</v>
      </c>
      <c r="D221" s="56" t="s">
        <v>1080</v>
      </c>
      <c r="E221" s="56" t="s">
        <v>1081</v>
      </c>
      <c r="F221" s="56" t="s">
        <v>1090</v>
      </c>
      <c r="G221" s="56"/>
      <c r="H221" s="56" t="s">
        <v>754</v>
      </c>
      <c r="I221" s="56" t="s">
        <v>863</v>
      </c>
      <c r="J221" s="56" t="s">
        <v>864</v>
      </c>
      <c r="K221" s="56" t="s">
        <v>199</v>
      </c>
      <c r="L221" s="56" t="s">
        <v>199</v>
      </c>
      <c r="M221" s="56" t="s">
        <v>1094</v>
      </c>
      <c r="N221" s="56" t="s">
        <v>1095</v>
      </c>
      <c r="O221" s="58" t="s">
        <v>1096</v>
      </c>
      <c r="P221" s="56" t="s">
        <v>881</v>
      </c>
      <c r="Q221" s="56"/>
      <c r="R221" s="56" t="s">
        <v>220</v>
      </c>
      <c r="S221" s="59">
        <v>45474</v>
      </c>
      <c r="T221" s="59">
        <v>45641</v>
      </c>
      <c r="U221" s="59" t="s">
        <v>50</v>
      </c>
      <c r="V221" s="40"/>
      <c r="W221" s="56"/>
      <c r="X221" s="56">
        <v>50</v>
      </c>
      <c r="Y221" s="56" t="s">
        <v>354</v>
      </c>
      <c r="Z221" s="56" t="s">
        <v>199</v>
      </c>
      <c r="AA221" s="56" t="s">
        <v>199</v>
      </c>
      <c r="AB221" s="56" t="s">
        <v>199</v>
      </c>
      <c r="AC221" s="56" t="s">
        <v>199</v>
      </c>
      <c r="AD221" s="56" t="s">
        <v>209</v>
      </c>
      <c r="AE221" s="56" t="s">
        <v>199</v>
      </c>
      <c r="AF221" s="56" t="s">
        <v>199</v>
      </c>
      <c r="AG221" s="56" t="s">
        <v>199</v>
      </c>
      <c r="AH221" s="56" t="s">
        <v>199</v>
      </c>
      <c r="AI221" s="56" t="s">
        <v>199</v>
      </c>
      <c r="AJ221" s="56" t="s">
        <v>199</v>
      </c>
      <c r="AK221" s="56" t="s">
        <v>199</v>
      </c>
      <c r="AL221" s="56" t="s">
        <v>958</v>
      </c>
    </row>
    <row r="222" spans="2:38" s="226" customFormat="1" ht="185.25" hidden="1">
      <c r="B222" s="56" t="s">
        <v>453</v>
      </c>
      <c r="C222" s="57" t="s">
        <v>859</v>
      </c>
      <c r="D222" s="56" t="s">
        <v>1080</v>
      </c>
      <c r="E222" s="56" t="s">
        <v>1081</v>
      </c>
      <c r="F222" s="56" t="s">
        <v>1097</v>
      </c>
      <c r="G222" s="56"/>
      <c r="H222" s="56" t="s">
        <v>754</v>
      </c>
      <c r="I222" s="56" t="s">
        <v>863</v>
      </c>
      <c r="J222" s="56" t="s">
        <v>864</v>
      </c>
      <c r="K222" s="56" t="s">
        <v>199</v>
      </c>
      <c r="L222" s="56" t="s">
        <v>199</v>
      </c>
      <c r="M222" s="65" t="s">
        <v>1098</v>
      </c>
      <c r="N222" s="65" t="s">
        <v>1099</v>
      </c>
      <c r="O222" s="65" t="s">
        <v>1100</v>
      </c>
      <c r="P222" s="56" t="s">
        <v>881</v>
      </c>
      <c r="Q222" s="56"/>
      <c r="R222" s="56" t="s">
        <v>220</v>
      </c>
      <c r="S222" s="59">
        <v>45474</v>
      </c>
      <c r="T222" s="59">
        <v>45641</v>
      </c>
      <c r="U222" s="59" t="s">
        <v>512</v>
      </c>
      <c r="V222" s="40"/>
      <c r="W222" s="56"/>
      <c r="X222" s="56">
        <v>70</v>
      </c>
      <c r="Y222" s="56" t="s">
        <v>354</v>
      </c>
      <c r="Z222" s="56" t="s">
        <v>355</v>
      </c>
      <c r="AA222" s="56" t="s">
        <v>374</v>
      </c>
      <c r="AB222" s="56" t="s">
        <v>199</v>
      </c>
      <c r="AC222" s="56" t="s">
        <v>199</v>
      </c>
      <c r="AD222" s="56" t="s">
        <v>357</v>
      </c>
      <c r="AE222" s="56" t="s">
        <v>356</v>
      </c>
      <c r="AF222" s="56" t="s">
        <v>417</v>
      </c>
      <c r="AG222" s="56" t="s">
        <v>199</v>
      </c>
      <c r="AH222" s="56" t="s">
        <v>199</v>
      </c>
      <c r="AI222" s="56" t="s">
        <v>199</v>
      </c>
      <c r="AJ222" s="56" t="s">
        <v>199</v>
      </c>
      <c r="AK222" s="56" t="s">
        <v>199</v>
      </c>
      <c r="AL222" s="56" t="s">
        <v>958</v>
      </c>
    </row>
    <row r="223" spans="2:38" s="226" customFormat="1" ht="185.25" hidden="1">
      <c r="B223" s="56" t="s">
        <v>453</v>
      </c>
      <c r="C223" s="57" t="s">
        <v>859</v>
      </c>
      <c r="D223" s="56" t="s">
        <v>1080</v>
      </c>
      <c r="E223" s="56" t="s">
        <v>1081</v>
      </c>
      <c r="F223" s="56" t="s">
        <v>1097</v>
      </c>
      <c r="G223" s="56"/>
      <c r="H223" s="56" t="s">
        <v>754</v>
      </c>
      <c r="I223" s="56" t="s">
        <v>863</v>
      </c>
      <c r="J223" s="56" t="s">
        <v>864</v>
      </c>
      <c r="K223" s="56" t="s">
        <v>199</v>
      </c>
      <c r="L223" s="56" t="s">
        <v>199</v>
      </c>
      <c r="M223" s="56" t="s">
        <v>1101</v>
      </c>
      <c r="N223" s="56" t="s">
        <v>1102</v>
      </c>
      <c r="O223" s="58" t="s">
        <v>1103</v>
      </c>
      <c r="P223" s="56" t="s">
        <v>668</v>
      </c>
      <c r="Q223" s="56" t="s">
        <v>673</v>
      </c>
      <c r="R223" s="56" t="s">
        <v>1104</v>
      </c>
      <c r="S223" s="59">
        <v>45323</v>
      </c>
      <c r="T223" s="59">
        <v>45658</v>
      </c>
      <c r="U223" s="59" t="s">
        <v>99</v>
      </c>
      <c r="V223" s="40"/>
      <c r="W223" s="56"/>
      <c r="X223" s="56">
        <v>100</v>
      </c>
      <c r="Y223" s="56" t="s">
        <v>354</v>
      </c>
      <c r="Z223" s="56" t="s">
        <v>355</v>
      </c>
      <c r="AA223" s="56" t="s">
        <v>374</v>
      </c>
      <c r="AB223" s="56" t="s">
        <v>199</v>
      </c>
      <c r="AC223" s="56" t="s">
        <v>199</v>
      </c>
      <c r="AD223" s="56" t="s">
        <v>357</v>
      </c>
      <c r="AE223" s="56" t="s">
        <v>356</v>
      </c>
      <c r="AF223" s="56" t="s">
        <v>417</v>
      </c>
      <c r="AG223" s="56" t="s">
        <v>199</v>
      </c>
      <c r="AH223" s="56" t="s">
        <v>199</v>
      </c>
      <c r="AI223" s="56" t="s">
        <v>199</v>
      </c>
      <c r="AJ223" s="56" t="s">
        <v>199</v>
      </c>
      <c r="AK223" s="56" t="s">
        <v>199</v>
      </c>
      <c r="AL223" s="56" t="s">
        <v>655</v>
      </c>
    </row>
    <row r="224" spans="2:38" s="226" customFormat="1" ht="185.25" hidden="1">
      <c r="B224" s="56" t="s">
        <v>453</v>
      </c>
      <c r="C224" s="57" t="s">
        <v>859</v>
      </c>
      <c r="D224" s="56" t="s">
        <v>1105</v>
      </c>
      <c r="E224" s="56" t="s">
        <v>1106</v>
      </c>
      <c r="F224" s="56" t="s">
        <v>1107</v>
      </c>
      <c r="G224" s="56"/>
      <c r="H224" s="56" t="s">
        <v>754</v>
      </c>
      <c r="I224" s="56" t="s">
        <v>864</v>
      </c>
      <c r="J224" s="56" t="s">
        <v>199</v>
      </c>
      <c r="K224" s="56" t="s">
        <v>199</v>
      </c>
      <c r="L224" s="56" t="s">
        <v>199</v>
      </c>
      <c r="M224" s="56" t="s">
        <v>1108</v>
      </c>
      <c r="N224" s="58" t="s">
        <v>1109</v>
      </c>
      <c r="O224" s="56" t="s">
        <v>1110</v>
      </c>
      <c r="P224" s="56" t="s">
        <v>881</v>
      </c>
      <c r="Q224" s="56"/>
      <c r="R224" s="56" t="s">
        <v>220</v>
      </c>
      <c r="S224" s="59">
        <v>45474</v>
      </c>
      <c r="T224" s="59">
        <v>45641</v>
      </c>
      <c r="U224" s="59" t="s">
        <v>512</v>
      </c>
      <c r="V224" s="56"/>
      <c r="W224" s="56"/>
      <c r="X224" s="56">
        <v>100</v>
      </c>
      <c r="Y224" s="56" t="s">
        <v>354</v>
      </c>
      <c r="Z224" s="56" t="s">
        <v>355</v>
      </c>
      <c r="AA224" s="56" t="s">
        <v>199</v>
      </c>
      <c r="AB224" s="56" t="s">
        <v>199</v>
      </c>
      <c r="AC224" s="56" t="s">
        <v>199</v>
      </c>
      <c r="AD224" s="56" t="s">
        <v>357</v>
      </c>
      <c r="AE224" s="56" t="s">
        <v>417</v>
      </c>
      <c r="AF224" s="56" t="s">
        <v>199</v>
      </c>
      <c r="AG224" s="56" t="s">
        <v>199</v>
      </c>
      <c r="AH224" s="56" t="s">
        <v>199</v>
      </c>
      <c r="AI224" s="56" t="s">
        <v>199</v>
      </c>
      <c r="AJ224" s="56" t="s">
        <v>199</v>
      </c>
      <c r="AK224" s="56" t="s">
        <v>199</v>
      </c>
      <c r="AL224" s="56" t="s">
        <v>958</v>
      </c>
    </row>
    <row r="225" spans="2:38" s="226" customFormat="1" ht="185.25" hidden="1">
      <c r="B225" s="56" t="s">
        <v>453</v>
      </c>
      <c r="C225" s="57" t="s">
        <v>859</v>
      </c>
      <c r="D225" s="56" t="s">
        <v>1105</v>
      </c>
      <c r="E225" s="56" t="s">
        <v>1106</v>
      </c>
      <c r="F225" s="56" t="s">
        <v>1107</v>
      </c>
      <c r="G225" s="56"/>
      <c r="H225" s="56" t="s">
        <v>754</v>
      </c>
      <c r="I225" s="56" t="s">
        <v>864</v>
      </c>
      <c r="J225" s="56" t="s">
        <v>199</v>
      </c>
      <c r="K225" s="56" t="s">
        <v>199</v>
      </c>
      <c r="L225" s="56" t="s">
        <v>199</v>
      </c>
      <c r="M225" s="56" t="s">
        <v>1111</v>
      </c>
      <c r="N225" s="56" t="s">
        <v>1112</v>
      </c>
      <c r="O225" s="56" t="s">
        <v>1113</v>
      </c>
      <c r="P225" s="56" t="s">
        <v>881</v>
      </c>
      <c r="Q225" s="56" t="s">
        <v>1114</v>
      </c>
      <c r="R225" s="56" t="s">
        <v>220</v>
      </c>
      <c r="S225" s="59">
        <v>45323</v>
      </c>
      <c r="T225" s="59">
        <v>45504</v>
      </c>
      <c r="U225" s="59" t="s">
        <v>512</v>
      </c>
      <c r="V225" s="89"/>
      <c r="W225" s="56"/>
      <c r="X225" s="58"/>
      <c r="Y225" s="56" t="s">
        <v>355</v>
      </c>
      <c r="Z225" s="56" t="s">
        <v>355</v>
      </c>
      <c r="AA225" s="56" t="s">
        <v>199</v>
      </c>
      <c r="AB225" s="56" t="s">
        <v>199</v>
      </c>
      <c r="AC225" s="56" t="s">
        <v>199</v>
      </c>
      <c r="AD225" s="56" t="s">
        <v>357</v>
      </c>
      <c r="AE225" s="56" t="s">
        <v>417</v>
      </c>
      <c r="AF225" s="56" t="s">
        <v>487</v>
      </c>
      <c r="AG225" s="56" t="s">
        <v>199</v>
      </c>
      <c r="AH225" s="56" t="s">
        <v>199</v>
      </c>
      <c r="AI225" s="56" t="s">
        <v>199</v>
      </c>
      <c r="AJ225" s="56" t="s">
        <v>199</v>
      </c>
      <c r="AK225" s="56" t="s">
        <v>199</v>
      </c>
      <c r="AL225" s="56" t="s">
        <v>958</v>
      </c>
    </row>
    <row r="226" spans="2:38" s="226" customFormat="1" ht="185.25" hidden="1">
      <c r="B226" s="56" t="s">
        <v>453</v>
      </c>
      <c r="C226" s="57" t="s">
        <v>859</v>
      </c>
      <c r="D226" s="56" t="s">
        <v>1105</v>
      </c>
      <c r="E226" s="56" t="s">
        <v>1106</v>
      </c>
      <c r="F226" s="56" t="s">
        <v>1115</v>
      </c>
      <c r="G226" s="56"/>
      <c r="H226" s="56" t="s">
        <v>754</v>
      </c>
      <c r="I226" s="56" t="s">
        <v>864</v>
      </c>
      <c r="J226" s="56" t="s">
        <v>199</v>
      </c>
      <c r="K226" s="56" t="s">
        <v>199</v>
      </c>
      <c r="L226" s="56" t="s">
        <v>199</v>
      </c>
      <c r="M226" s="56" t="s">
        <v>1116</v>
      </c>
      <c r="N226" s="56" t="s">
        <v>1117</v>
      </c>
      <c r="O226" s="56" t="s">
        <v>1118</v>
      </c>
      <c r="P226" s="56" t="s">
        <v>881</v>
      </c>
      <c r="Q226" s="56"/>
      <c r="R226" s="59" t="s">
        <v>220</v>
      </c>
      <c r="S226" s="59">
        <v>45520</v>
      </c>
      <c r="T226" s="59">
        <v>45626</v>
      </c>
      <c r="U226" s="56" t="s">
        <v>50</v>
      </c>
      <c r="V226" s="56"/>
      <c r="W226" s="56"/>
      <c r="X226" s="56">
        <v>50</v>
      </c>
      <c r="Y226" s="56" t="s">
        <v>355</v>
      </c>
      <c r="Z226" s="56" t="s">
        <v>199</v>
      </c>
      <c r="AA226" s="56" t="s">
        <v>199</v>
      </c>
      <c r="AB226" s="56" t="s">
        <v>199</v>
      </c>
      <c r="AC226" s="56" t="s">
        <v>199</v>
      </c>
      <c r="AD226" s="56" t="s">
        <v>357</v>
      </c>
      <c r="AE226" s="56" t="s">
        <v>417</v>
      </c>
      <c r="AF226" s="56" t="s">
        <v>199</v>
      </c>
      <c r="AG226" s="56" t="s">
        <v>199</v>
      </c>
      <c r="AH226" s="56" t="s">
        <v>199</v>
      </c>
      <c r="AI226" s="56" t="s">
        <v>199</v>
      </c>
      <c r="AJ226" s="65" t="s">
        <v>199</v>
      </c>
      <c r="AK226" s="90" t="s">
        <v>199</v>
      </c>
      <c r="AL226" s="65" t="s">
        <v>958</v>
      </c>
    </row>
    <row r="227" spans="2:38" s="226" customFormat="1" ht="185.25" hidden="1">
      <c r="B227" s="56" t="s">
        <v>453</v>
      </c>
      <c r="C227" s="57" t="s">
        <v>859</v>
      </c>
      <c r="D227" s="56" t="s">
        <v>1105</v>
      </c>
      <c r="E227" s="56" t="s">
        <v>1106</v>
      </c>
      <c r="F227" s="56" t="s">
        <v>1115</v>
      </c>
      <c r="G227" s="56"/>
      <c r="H227" s="56" t="s">
        <v>754</v>
      </c>
      <c r="I227" s="56" t="s">
        <v>864</v>
      </c>
      <c r="J227" s="56" t="s">
        <v>199</v>
      </c>
      <c r="K227" s="56" t="s">
        <v>199</v>
      </c>
      <c r="L227" s="56" t="s">
        <v>199</v>
      </c>
      <c r="M227" s="56" t="s">
        <v>1119</v>
      </c>
      <c r="N227" s="56" t="s">
        <v>1120</v>
      </c>
      <c r="O227" s="239" t="s">
        <v>1121</v>
      </c>
      <c r="P227" s="56" t="s">
        <v>881</v>
      </c>
      <c r="Q227" s="56"/>
      <c r="R227" s="59" t="s">
        <v>220</v>
      </c>
      <c r="S227" s="59">
        <v>45566</v>
      </c>
      <c r="T227" s="59">
        <v>45641</v>
      </c>
      <c r="U227" s="56" t="s">
        <v>50</v>
      </c>
      <c r="V227" s="56"/>
      <c r="W227" s="56"/>
      <c r="X227" s="56">
        <v>50</v>
      </c>
      <c r="Y227" s="56" t="s">
        <v>355</v>
      </c>
      <c r="Z227" s="56" t="s">
        <v>199</v>
      </c>
      <c r="AA227" s="56" t="s">
        <v>199</v>
      </c>
      <c r="AB227" s="56" t="s">
        <v>199</v>
      </c>
      <c r="AC227" s="56" t="s">
        <v>199</v>
      </c>
      <c r="AD227" s="56" t="s">
        <v>357</v>
      </c>
      <c r="AE227" s="56" t="s">
        <v>417</v>
      </c>
      <c r="AF227" s="56" t="s">
        <v>487</v>
      </c>
      <c r="AG227" s="56" t="s">
        <v>199</v>
      </c>
      <c r="AH227" s="56" t="s">
        <v>199</v>
      </c>
      <c r="AI227" s="56" t="s">
        <v>199</v>
      </c>
      <c r="AJ227" s="65" t="s">
        <v>199</v>
      </c>
      <c r="AK227" s="90" t="s">
        <v>199</v>
      </c>
      <c r="AL227" s="65" t="s">
        <v>958</v>
      </c>
    </row>
    <row r="228" spans="2:38" s="226" customFormat="1" ht="142.5" hidden="1">
      <c r="B228" s="81" t="s">
        <v>453</v>
      </c>
      <c r="C228" s="57" t="s">
        <v>454</v>
      </c>
      <c r="D228" s="81" t="s">
        <v>1122</v>
      </c>
      <c r="E228" s="81" t="s">
        <v>1123</v>
      </c>
      <c r="F228" s="81" t="s">
        <v>1124</v>
      </c>
      <c r="G228" s="81"/>
      <c r="H228" s="72" t="s">
        <v>1125</v>
      </c>
      <c r="I228" s="81" t="s">
        <v>1126</v>
      </c>
      <c r="J228" s="72" t="s">
        <v>199</v>
      </c>
      <c r="K228" s="72" t="s">
        <v>199</v>
      </c>
      <c r="L228" s="72" t="s">
        <v>199</v>
      </c>
      <c r="M228" s="81" t="s">
        <v>1127</v>
      </c>
      <c r="N228" s="82" t="s">
        <v>1128</v>
      </c>
      <c r="O228" s="81" t="s">
        <v>1129</v>
      </c>
      <c r="P228" s="72" t="s">
        <v>1130</v>
      </c>
      <c r="Q228" s="72" t="s">
        <v>1131</v>
      </c>
      <c r="R228" s="72" t="s">
        <v>99</v>
      </c>
      <c r="S228" s="83">
        <v>45323</v>
      </c>
      <c r="T228" s="83">
        <v>45401</v>
      </c>
      <c r="U228" s="83" t="s">
        <v>512</v>
      </c>
      <c r="V228" s="39" t="s">
        <v>1578</v>
      </c>
      <c r="W228" s="39" t="s">
        <v>1578</v>
      </c>
      <c r="X228" s="91">
        <v>0.45</v>
      </c>
      <c r="Y228" s="72" t="s">
        <v>208</v>
      </c>
      <c r="Z228" s="72" t="s">
        <v>207</v>
      </c>
      <c r="AA228" s="72" t="s">
        <v>374</v>
      </c>
      <c r="AB228" s="72" t="s">
        <v>199</v>
      </c>
      <c r="AC228" s="72" t="s">
        <v>199</v>
      </c>
      <c r="AD228" s="56" t="s">
        <v>487</v>
      </c>
      <c r="AE228" s="56" t="s">
        <v>248</v>
      </c>
      <c r="AF228" s="56" t="s">
        <v>199</v>
      </c>
      <c r="AG228" s="56" t="s">
        <v>199</v>
      </c>
      <c r="AH228" s="56" t="s">
        <v>199</v>
      </c>
      <c r="AI228" s="56" t="s">
        <v>199</v>
      </c>
      <c r="AJ228" s="87" t="s">
        <v>199</v>
      </c>
      <c r="AK228" s="87" t="s">
        <v>199</v>
      </c>
      <c r="AL228" s="81" t="s">
        <v>655</v>
      </c>
    </row>
    <row r="229" spans="2:38" s="226" customFormat="1" ht="128.25" hidden="1">
      <c r="B229" s="81" t="s">
        <v>453</v>
      </c>
      <c r="C229" s="57" t="s">
        <v>454</v>
      </c>
      <c r="D229" s="81" t="s">
        <v>1122</v>
      </c>
      <c r="E229" s="81" t="s">
        <v>1123</v>
      </c>
      <c r="F229" s="81" t="s">
        <v>1124</v>
      </c>
      <c r="G229" s="81"/>
      <c r="H229" s="72" t="s">
        <v>1125</v>
      </c>
      <c r="I229" s="81" t="s">
        <v>1126</v>
      </c>
      <c r="J229" s="72" t="s">
        <v>199</v>
      </c>
      <c r="K229" s="72" t="s">
        <v>199</v>
      </c>
      <c r="L229" s="72" t="s">
        <v>199</v>
      </c>
      <c r="M229" s="81" t="s">
        <v>1132</v>
      </c>
      <c r="N229" s="82" t="s">
        <v>1133</v>
      </c>
      <c r="O229" s="81" t="s">
        <v>1134</v>
      </c>
      <c r="P229" s="72" t="s">
        <v>1130</v>
      </c>
      <c r="Q229" s="72" t="s">
        <v>1131</v>
      </c>
      <c r="R229" s="72" t="s">
        <v>99</v>
      </c>
      <c r="S229" s="83">
        <v>45404</v>
      </c>
      <c r="T229" s="83">
        <v>45433</v>
      </c>
      <c r="U229" s="83" t="s">
        <v>99</v>
      </c>
      <c r="V229" s="39" t="s">
        <v>1578</v>
      </c>
      <c r="W229" s="39" t="s">
        <v>1578</v>
      </c>
      <c r="X229" s="91">
        <v>0.05</v>
      </c>
      <c r="Y229" s="72" t="s">
        <v>208</v>
      </c>
      <c r="Z229" s="72" t="s">
        <v>207</v>
      </c>
      <c r="AA229" s="72" t="s">
        <v>374</v>
      </c>
      <c r="AB229" s="72" t="s">
        <v>199</v>
      </c>
      <c r="AC229" s="72" t="s">
        <v>199</v>
      </c>
      <c r="AD229" s="56" t="s">
        <v>487</v>
      </c>
      <c r="AE229" s="56" t="s">
        <v>248</v>
      </c>
      <c r="AF229" s="56" t="s">
        <v>199</v>
      </c>
      <c r="AG229" s="56" t="s">
        <v>199</v>
      </c>
      <c r="AH229" s="56" t="s">
        <v>199</v>
      </c>
      <c r="AI229" s="56" t="s">
        <v>199</v>
      </c>
      <c r="AJ229" s="87" t="s">
        <v>199</v>
      </c>
      <c r="AK229" s="87" t="s">
        <v>199</v>
      </c>
      <c r="AL229" s="81" t="s">
        <v>655</v>
      </c>
    </row>
    <row r="230" spans="2:38" s="226" customFormat="1" ht="128.25" hidden="1">
      <c r="B230" s="81" t="s">
        <v>453</v>
      </c>
      <c r="C230" s="57" t="s">
        <v>454</v>
      </c>
      <c r="D230" s="81" t="s">
        <v>1122</v>
      </c>
      <c r="E230" s="81" t="s">
        <v>1123</v>
      </c>
      <c r="F230" s="81" t="s">
        <v>1124</v>
      </c>
      <c r="G230" s="81"/>
      <c r="H230" s="72" t="s">
        <v>1125</v>
      </c>
      <c r="I230" s="81" t="s">
        <v>1126</v>
      </c>
      <c r="J230" s="72" t="s">
        <v>199</v>
      </c>
      <c r="K230" s="72" t="s">
        <v>199</v>
      </c>
      <c r="L230" s="72" t="s">
        <v>199</v>
      </c>
      <c r="M230" s="81" t="s">
        <v>1135</v>
      </c>
      <c r="N230" s="81" t="s">
        <v>1136</v>
      </c>
      <c r="O230" s="81" t="s">
        <v>1137</v>
      </c>
      <c r="P230" s="72" t="s">
        <v>1130</v>
      </c>
      <c r="Q230" s="72" t="s">
        <v>1131</v>
      </c>
      <c r="R230" s="72" t="s">
        <v>99</v>
      </c>
      <c r="S230" s="83">
        <v>45404</v>
      </c>
      <c r="T230" s="83">
        <v>45433</v>
      </c>
      <c r="U230" s="83" t="s">
        <v>1138</v>
      </c>
      <c r="V230" s="39" t="s">
        <v>1578</v>
      </c>
      <c r="W230" s="39" t="s">
        <v>1578</v>
      </c>
      <c r="X230" s="91">
        <v>0.2</v>
      </c>
      <c r="Y230" s="72" t="s">
        <v>208</v>
      </c>
      <c r="Z230" s="72" t="s">
        <v>207</v>
      </c>
      <c r="AA230" s="72" t="s">
        <v>199</v>
      </c>
      <c r="AB230" s="72" t="s">
        <v>199</v>
      </c>
      <c r="AC230" s="72" t="s">
        <v>199</v>
      </c>
      <c r="AD230" s="56" t="s">
        <v>487</v>
      </c>
      <c r="AE230" s="56" t="s">
        <v>248</v>
      </c>
      <c r="AF230" s="56" t="s">
        <v>199</v>
      </c>
      <c r="AG230" s="56" t="s">
        <v>199</v>
      </c>
      <c r="AH230" s="56" t="s">
        <v>199</v>
      </c>
      <c r="AI230" s="56" t="s">
        <v>199</v>
      </c>
      <c r="AJ230" s="87" t="s">
        <v>199</v>
      </c>
      <c r="AK230" s="87" t="s">
        <v>199</v>
      </c>
      <c r="AL230" s="81" t="s">
        <v>655</v>
      </c>
    </row>
    <row r="231" spans="2:38" s="226" customFormat="1" ht="128.25" hidden="1">
      <c r="B231" s="81" t="s">
        <v>453</v>
      </c>
      <c r="C231" s="57" t="s">
        <v>454</v>
      </c>
      <c r="D231" s="81" t="s">
        <v>1122</v>
      </c>
      <c r="E231" s="81" t="s">
        <v>1123</v>
      </c>
      <c r="F231" s="81" t="s">
        <v>1124</v>
      </c>
      <c r="G231" s="81"/>
      <c r="H231" s="72" t="s">
        <v>1125</v>
      </c>
      <c r="I231" s="81" t="s">
        <v>1126</v>
      </c>
      <c r="J231" s="72" t="s">
        <v>199</v>
      </c>
      <c r="K231" s="72" t="s">
        <v>199</v>
      </c>
      <c r="L231" s="72" t="s">
        <v>199</v>
      </c>
      <c r="M231" s="81" t="s">
        <v>1139</v>
      </c>
      <c r="N231" s="81" t="s">
        <v>1140</v>
      </c>
      <c r="O231" s="81" t="s">
        <v>1141</v>
      </c>
      <c r="P231" s="72" t="s">
        <v>1130</v>
      </c>
      <c r="Q231" s="72" t="s">
        <v>1131</v>
      </c>
      <c r="R231" s="72" t="s">
        <v>99</v>
      </c>
      <c r="S231" s="83">
        <v>45404</v>
      </c>
      <c r="T231" s="83">
        <v>45426</v>
      </c>
      <c r="U231" s="83" t="s">
        <v>1138</v>
      </c>
      <c r="V231" s="39" t="s">
        <v>1578</v>
      </c>
      <c r="W231" s="39" t="s">
        <v>1578</v>
      </c>
      <c r="X231" s="91">
        <v>0.1</v>
      </c>
      <c r="Y231" s="72" t="s">
        <v>208</v>
      </c>
      <c r="Z231" s="72" t="s">
        <v>247</v>
      </c>
      <c r="AA231" s="72" t="s">
        <v>199</v>
      </c>
      <c r="AB231" s="72" t="s">
        <v>199</v>
      </c>
      <c r="AC231" s="72" t="s">
        <v>199</v>
      </c>
      <c r="AD231" s="56" t="s">
        <v>487</v>
      </c>
      <c r="AE231" s="56" t="s">
        <v>248</v>
      </c>
      <c r="AF231" s="56" t="s">
        <v>199</v>
      </c>
      <c r="AG231" s="56" t="s">
        <v>199</v>
      </c>
      <c r="AH231" s="56" t="s">
        <v>199</v>
      </c>
      <c r="AI231" s="56" t="s">
        <v>199</v>
      </c>
      <c r="AJ231" s="87" t="s">
        <v>199</v>
      </c>
      <c r="AK231" s="87" t="s">
        <v>199</v>
      </c>
      <c r="AL231" s="81" t="s">
        <v>775</v>
      </c>
    </row>
    <row r="232" spans="2:38" s="226" customFormat="1" ht="228" hidden="1">
      <c r="B232" s="81" t="s">
        <v>453</v>
      </c>
      <c r="C232" s="57" t="s">
        <v>454</v>
      </c>
      <c r="D232" s="81" t="s">
        <v>1122</v>
      </c>
      <c r="E232" s="81" t="s">
        <v>1123</v>
      </c>
      <c r="F232" s="81" t="s">
        <v>1124</v>
      </c>
      <c r="G232" s="81"/>
      <c r="H232" s="72" t="s">
        <v>1125</v>
      </c>
      <c r="I232" s="81" t="s">
        <v>1126</v>
      </c>
      <c r="J232" s="72" t="s">
        <v>199</v>
      </c>
      <c r="K232" s="72" t="s">
        <v>199</v>
      </c>
      <c r="L232" s="72" t="s">
        <v>199</v>
      </c>
      <c r="M232" s="81" t="s">
        <v>1142</v>
      </c>
      <c r="N232" s="81" t="s">
        <v>1143</v>
      </c>
      <c r="O232" s="81" t="s">
        <v>1144</v>
      </c>
      <c r="P232" s="72" t="s">
        <v>1130</v>
      </c>
      <c r="Q232" s="72" t="s">
        <v>1131</v>
      </c>
      <c r="R232" s="72" t="s">
        <v>99</v>
      </c>
      <c r="S232" s="83">
        <v>45427</v>
      </c>
      <c r="T232" s="83">
        <v>45450</v>
      </c>
      <c r="U232" s="83" t="s">
        <v>1138</v>
      </c>
      <c r="V232" s="39" t="s">
        <v>1578</v>
      </c>
      <c r="W232" s="39" t="s">
        <v>1578</v>
      </c>
      <c r="X232" s="91">
        <v>0.1</v>
      </c>
      <c r="Y232" s="72" t="s">
        <v>208</v>
      </c>
      <c r="Z232" s="72" t="s">
        <v>247</v>
      </c>
      <c r="AA232" s="72" t="s">
        <v>199</v>
      </c>
      <c r="AB232" s="72" t="s">
        <v>199</v>
      </c>
      <c r="AC232" s="72" t="s">
        <v>199</v>
      </c>
      <c r="AD232" s="56" t="s">
        <v>487</v>
      </c>
      <c r="AE232" s="56" t="s">
        <v>248</v>
      </c>
      <c r="AF232" s="56" t="s">
        <v>199</v>
      </c>
      <c r="AG232" s="56" t="s">
        <v>199</v>
      </c>
      <c r="AH232" s="56" t="s">
        <v>199</v>
      </c>
      <c r="AI232" s="56" t="s">
        <v>199</v>
      </c>
      <c r="AJ232" s="87" t="s">
        <v>199</v>
      </c>
      <c r="AK232" s="87" t="s">
        <v>199</v>
      </c>
      <c r="AL232" s="81" t="s">
        <v>775</v>
      </c>
    </row>
    <row r="233" spans="2:38" s="226" customFormat="1" ht="128.25" hidden="1">
      <c r="B233" s="81" t="s">
        <v>453</v>
      </c>
      <c r="C233" s="57" t="s">
        <v>454</v>
      </c>
      <c r="D233" s="81" t="s">
        <v>1122</v>
      </c>
      <c r="E233" s="81" t="s">
        <v>1123</v>
      </c>
      <c r="F233" s="81" t="s">
        <v>1124</v>
      </c>
      <c r="G233" s="81"/>
      <c r="H233" s="72" t="s">
        <v>1125</v>
      </c>
      <c r="I233" s="81" t="s">
        <v>1126</v>
      </c>
      <c r="J233" s="72" t="s">
        <v>199</v>
      </c>
      <c r="K233" s="72" t="s">
        <v>199</v>
      </c>
      <c r="L233" s="72" t="s">
        <v>199</v>
      </c>
      <c r="M233" s="81" t="s">
        <v>1145</v>
      </c>
      <c r="N233" s="81" t="s">
        <v>1146</v>
      </c>
      <c r="O233" s="81" t="s">
        <v>1147</v>
      </c>
      <c r="P233" s="72" t="s">
        <v>1130</v>
      </c>
      <c r="Q233" s="72" t="s">
        <v>1131</v>
      </c>
      <c r="R233" s="72" t="s">
        <v>99</v>
      </c>
      <c r="S233" s="83">
        <v>45454</v>
      </c>
      <c r="T233" s="83">
        <v>45460</v>
      </c>
      <c r="U233" s="83" t="s">
        <v>1138</v>
      </c>
      <c r="V233" s="39" t="s">
        <v>1578</v>
      </c>
      <c r="W233" s="39" t="s">
        <v>1578</v>
      </c>
      <c r="X233" s="91">
        <v>0.05</v>
      </c>
      <c r="Y233" s="72" t="s">
        <v>208</v>
      </c>
      <c r="Z233" s="72" t="s">
        <v>247</v>
      </c>
      <c r="AA233" s="72" t="s">
        <v>199</v>
      </c>
      <c r="AB233" s="72" t="s">
        <v>199</v>
      </c>
      <c r="AC233" s="72" t="s">
        <v>199</v>
      </c>
      <c r="AD233" s="56" t="s">
        <v>487</v>
      </c>
      <c r="AE233" s="56" t="s">
        <v>248</v>
      </c>
      <c r="AF233" s="56" t="s">
        <v>199</v>
      </c>
      <c r="AG233" s="56" t="s">
        <v>199</v>
      </c>
      <c r="AH233" s="56" t="s">
        <v>199</v>
      </c>
      <c r="AI233" s="56" t="s">
        <v>199</v>
      </c>
      <c r="AJ233" s="87" t="s">
        <v>199</v>
      </c>
      <c r="AK233" s="87" t="s">
        <v>199</v>
      </c>
      <c r="AL233" s="81" t="s">
        <v>775</v>
      </c>
    </row>
    <row r="234" spans="2:38" s="226" customFormat="1" ht="128.25" hidden="1">
      <c r="B234" s="81" t="s">
        <v>453</v>
      </c>
      <c r="C234" s="57" t="s">
        <v>454</v>
      </c>
      <c r="D234" s="81" t="s">
        <v>1122</v>
      </c>
      <c r="E234" s="81" t="s">
        <v>1123</v>
      </c>
      <c r="F234" s="81" t="s">
        <v>1124</v>
      </c>
      <c r="G234" s="81"/>
      <c r="H234" s="72" t="s">
        <v>1125</v>
      </c>
      <c r="I234" s="81" t="s">
        <v>1126</v>
      </c>
      <c r="J234" s="72" t="s">
        <v>199</v>
      </c>
      <c r="K234" s="72" t="s">
        <v>199</v>
      </c>
      <c r="L234" s="72" t="s">
        <v>199</v>
      </c>
      <c r="M234" s="81" t="s">
        <v>1148</v>
      </c>
      <c r="N234" s="81" t="s">
        <v>1149</v>
      </c>
      <c r="O234" s="81" t="s">
        <v>1150</v>
      </c>
      <c r="P234" s="72" t="s">
        <v>1130</v>
      </c>
      <c r="Q234" s="72" t="s">
        <v>1131</v>
      </c>
      <c r="R234" s="72" t="s">
        <v>99</v>
      </c>
      <c r="S234" s="83">
        <v>45461</v>
      </c>
      <c r="T234" s="83">
        <v>45471</v>
      </c>
      <c r="U234" s="83" t="s">
        <v>0</v>
      </c>
      <c r="V234" s="39" t="s">
        <v>1578</v>
      </c>
      <c r="W234" s="39" t="s">
        <v>1578</v>
      </c>
      <c r="X234" s="91">
        <v>0.05</v>
      </c>
      <c r="Y234" s="72" t="s">
        <v>208</v>
      </c>
      <c r="Z234" s="72" t="s">
        <v>247</v>
      </c>
      <c r="AA234" s="72" t="s">
        <v>245</v>
      </c>
      <c r="AB234" s="72" t="s">
        <v>199</v>
      </c>
      <c r="AC234" s="72" t="s">
        <v>199</v>
      </c>
      <c r="AD234" s="56" t="s">
        <v>487</v>
      </c>
      <c r="AE234" s="56" t="s">
        <v>248</v>
      </c>
      <c r="AF234" s="56" t="s">
        <v>199</v>
      </c>
      <c r="AG234" s="56" t="s">
        <v>199</v>
      </c>
      <c r="AH234" s="56" t="s">
        <v>199</v>
      </c>
      <c r="AI234" s="56" t="s">
        <v>199</v>
      </c>
      <c r="AJ234" s="87" t="s">
        <v>199</v>
      </c>
      <c r="AK234" s="87" t="s">
        <v>199</v>
      </c>
      <c r="AL234" s="81" t="s">
        <v>1151</v>
      </c>
    </row>
    <row r="235" spans="2:38" s="226" customFormat="1" ht="128.25" hidden="1">
      <c r="B235" s="81" t="s">
        <v>453</v>
      </c>
      <c r="C235" s="57" t="s">
        <v>454</v>
      </c>
      <c r="D235" s="81" t="s">
        <v>1122</v>
      </c>
      <c r="E235" s="81" t="s">
        <v>1123</v>
      </c>
      <c r="F235" s="81" t="s">
        <v>1152</v>
      </c>
      <c r="G235" s="81"/>
      <c r="H235" s="72" t="s">
        <v>1125</v>
      </c>
      <c r="I235" s="72" t="s">
        <v>199</v>
      </c>
      <c r="J235" s="81" t="s">
        <v>1126</v>
      </c>
      <c r="K235" s="72" t="s">
        <v>199</v>
      </c>
      <c r="L235" s="72" t="s">
        <v>199</v>
      </c>
      <c r="M235" s="81" t="s">
        <v>1153</v>
      </c>
      <c r="N235" s="81" t="s">
        <v>1154</v>
      </c>
      <c r="O235" s="81" t="s">
        <v>1155</v>
      </c>
      <c r="P235" s="72" t="s">
        <v>1130</v>
      </c>
      <c r="Q235" s="72" t="s">
        <v>1131</v>
      </c>
      <c r="R235" s="72" t="s">
        <v>99</v>
      </c>
      <c r="S235" s="83">
        <v>45475</v>
      </c>
      <c r="T235" s="83">
        <v>45541</v>
      </c>
      <c r="U235" s="83" t="s">
        <v>512</v>
      </c>
      <c r="V235" s="39" t="s">
        <v>1578</v>
      </c>
      <c r="W235" s="39" t="s">
        <v>1578</v>
      </c>
      <c r="X235" s="91">
        <v>0.3</v>
      </c>
      <c r="Y235" s="72" t="s">
        <v>208</v>
      </c>
      <c r="Z235" s="72" t="s">
        <v>207</v>
      </c>
      <c r="AA235" s="72" t="s">
        <v>199</v>
      </c>
      <c r="AB235" s="72" t="s">
        <v>199</v>
      </c>
      <c r="AC235" s="72" t="s">
        <v>199</v>
      </c>
      <c r="AD235" s="56" t="s">
        <v>487</v>
      </c>
      <c r="AE235" s="56" t="s">
        <v>248</v>
      </c>
      <c r="AF235" s="56" t="s">
        <v>199</v>
      </c>
      <c r="AG235" s="56" t="s">
        <v>199</v>
      </c>
      <c r="AH235" s="56" t="s">
        <v>199</v>
      </c>
      <c r="AI235" s="56" t="s">
        <v>199</v>
      </c>
      <c r="AJ235" s="87" t="s">
        <v>199</v>
      </c>
      <c r="AK235" s="87" t="s">
        <v>199</v>
      </c>
      <c r="AL235" s="81" t="s">
        <v>655</v>
      </c>
    </row>
    <row r="236" spans="2:38" s="226" customFormat="1" ht="128.25" hidden="1">
      <c r="B236" s="81" t="s">
        <v>453</v>
      </c>
      <c r="C236" s="57" t="s">
        <v>454</v>
      </c>
      <c r="D236" s="81" t="s">
        <v>1122</v>
      </c>
      <c r="E236" s="81" t="s">
        <v>1123</v>
      </c>
      <c r="F236" s="81" t="s">
        <v>1152</v>
      </c>
      <c r="G236" s="81"/>
      <c r="H236" s="72" t="s">
        <v>1125</v>
      </c>
      <c r="I236" s="72" t="s">
        <v>199</v>
      </c>
      <c r="J236" s="81" t="s">
        <v>1126</v>
      </c>
      <c r="K236" s="72" t="s">
        <v>199</v>
      </c>
      <c r="L236" s="72" t="s">
        <v>199</v>
      </c>
      <c r="M236" s="81" t="s">
        <v>1156</v>
      </c>
      <c r="N236" s="81" t="s">
        <v>1157</v>
      </c>
      <c r="O236" s="81" t="s">
        <v>1158</v>
      </c>
      <c r="P236" s="72" t="s">
        <v>1130</v>
      </c>
      <c r="Q236" s="72" t="s">
        <v>1131</v>
      </c>
      <c r="R236" s="72" t="s">
        <v>99</v>
      </c>
      <c r="S236" s="83">
        <v>45544</v>
      </c>
      <c r="T236" s="83">
        <v>45576</v>
      </c>
      <c r="U236" s="83" t="s">
        <v>512</v>
      </c>
      <c r="V236" s="39" t="s">
        <v>1578</v>
      </c>
      <c r="W236" s="39" t="s">
        <v>1578</v>
      </c>
      <c r="X236" s="91">
        <v>0.05</v>
      </c>
      <c r="Y236" s="72" t="s">
        <v>208</v>
      </c>
      <c r="Z236" s="72" t="s">
        <v>207</v>
      </c>
      <c r="AA236" s="72" t="s">
        <v>199</v>
      </c>
      <c r="AB236" s="72" t="s">
        <v>199</v>
      </c>
      <c r="AC236" s="72" t="s">
        <v>199</v>
      </c>
      <c r="AD236" s="56" t="s">
        <v>487</v>
      </c>
      <c r="AE236" s="56" t="s">
        <v>248</v>
      </c>
      <c r="AF236" s="56" t="s">
        <v>199</v>
      </c>
      <c r="AG236" s="56" t="s">
        <v>199</v>
      </c>
      <c r="AH236" s="56" t="s">
        <v>199</v>
      </c>
      <c r="AI236" s="56" t="s">
        <v>199</v>
      </c>
      <c r="AJ236" s="87" t="s">
        <v>199</v>
      </c>
      <c r="AK236" s="87" t="s">
        <v>199</v>
      </c>
      <c r="AL236" s="81" t="s">
        <v>655</v>
      </c>
    </row>
    <row r="237" spans="2:38" s="226" customFormat="1" ht="128.25" hidden="1">
      <c r="B237" s="81" t="s">
        <v>453</v>
      </c>
      <c r="C237" s="57" t="s">
        <v>454</v>
      </c>
      <c r="D237" s="81" t="s">
        <v>1122</v>
      </c>
      <c r="E237" s="81" t="s">
        <v>1123</v>
      </c>
      <c r="F237" s="81" t="s">
        <v>1152</v>
      </c>
      <c r="G237" s="81"/>
      <c r="H237" s="72" t="s">
        <v>1125</v>
      </c>
      <c r="I237" s="72" t="s">
        <v>199</v>
      </c>
      <c r="J237" s="81" t="s">
        <v>1126</v>
      </c>
      <c r="K237" s="72" t="s">
        <v>199</v>
      </c>
      <c r="L237" s="72" t="s">
        <v>199</v>
      </c>
      <c r="M237" s="81" t="s">
        <v>1159</v>
      </c>
      <c r="N237" s="81" t="s">
        <v>1154</v>
      </c>
      <c r="O237" s="81" t="s">
        <v>1160</v>
      </c>
      <c r="P237" s="72" t="s">
        <v>1130</v>
      </c>
      <c r="Q237" s="72" t="s">
        <v>1131</v>
      </c>
      <c r="R237" s="72" t="s">
        <v>99</v>
      </c>
      <c r="S237" s="83">
        <v>45544</v>
      </c>
      <c r="T237" s="83">
        <v>45596</v>
      </c>
      <c r="U237" s="83" t="s">
        <v>512</v>
      </c>
      <c r="V237" s="39" t="s">
        <v>1578</v>
      </c>
      <c r="W237" s="39" t="s">
        <v>1578</v>
      </c>
      <c r="X237" s="91">
        <v>0.3</v>
      </c>
      <c r="Y237" s="72" t="s">
        <v>208</v>
      </c>
      <c r="Z237" s="72" t="s">
        <v>199</v>
      </c>
      <c r="AA237" s="72" t="s">
        <v>199</v>
      </c>
      <c r="AB237" s="72" t="s">
        <v>199</v>
      </c>
      <c r="AC237" s="72" t="s">
        <v>199</v>
      </c>
      <c r="AD237" s="56" t="s">
        <v>487</v>
      </c>
      <c r="AE237" s="56" t="s">
        <v>248</v>
      </c>
      <c r="AF237" s="56" t="s">
        <v>199</v>
      </c>
      <c r="AG237" s="56" t="s">
        <v>199</v>
      </c>
      <c r="AH237" s="56" t="s">
        <v>199</v>
      </c>
      <c r="AI237" s="56" t="s">
        <v>199</v>
      </c>
      <c r="AJ237" s="87" t="s">
        <v>199</v>
      </c>
      <c r="AK237" s="87" t="s">
        <v>199</v>
      </c>
      <c r="AL237" s="81" t="s">
        <v>655</v>
      </c>
    </row>
    <row r="238" spans="2:38" s="226" customFormat="1" ht="128.25" hidden="1">
      <c r="B238" s="81" t="s">
        <v>453</v>
      </c>
      <c r="C238" s="57" t="s">
        <v>454</v>
      </c>
      <c r="D238" s="81" t="s">
        <v>1122</v>
      </c>
      <c r="E238" s="81" t="s">
        <v>1123</v>
      </c>
      <c r="F238" s="81" t="s">
        <v>1152</v>
      </c>
      <c r="G238" s="81"/>
      <c r="H238" s="72" t="s">
        <v>1125</v>
      </c>
      <c r="I238" s="72" t="s">
        <v>199</v>
      </c>
      <c r="J238" s="81" t="s">
        <v>1126</v>
      </c>
      <c r="K238" s="72" t="s">
        <v>199</v>
      </c>
      <c r="L238" s="72" t="s">
        <v>199</v>
      </c>
      <c r="M238" s="81" t="s">
        <v>1161</v>
      </c>
      <c r="N238" s="81" t="s">
        <v>1162</v>
      </c>
      <c r="O238" s="81" t="s">
        <v>1163</v>
      </c>
      <c r="P238" s="72" t="s">
        <v>1130</v>
      </c>
      <c r="Q238" s="72" t="s">
        <v>1131</v>
      </c>
      <c r="R238" s="72" t="s">
        <v>99</v>
      </c>
      <c r="S238" s="83">
        <v>45597</v>
      </c>
      <c r="T238" s="83">
        <v>45625</v>
      </c>
      <c r="U238" s="83" t="s">
        <v>512</v>
      </c>
      <c r="V238" s="39" t="s">
        <v>1578</v>
      </c>
      <c r="W238" s="39" t="s">
        <v>1578</v>
      </c>
      <c r="X238" s="91">
        <v>0.3</v>
      </c>
      <c r="Y238" s="72" t="s">
        <v>208</v>
      </c>
      <c r="Z238" s="72" t="s">
        <v>207</v>
      </c>
      <c r="AA238" s="72" t="s">
        <v>374</v>
      </c>
      <c r="AB238" s="72" t="s">
        <v>199</v>
      </c>
      <c r="AC238" s="72" t="s">
        <v>199</v>
      </c>
      <c r="AD238" s="56" t="s">
        <v>487</v>
      </c>
      <c r="AE238" s="56" t="s">
        <v>248</v>
      </c>
      <c r="AF238" s="56" t="s">
        <v>199</v>
      </c>
      <c r="AG238" s="56" t="s">
        <v>199</v>
      </c>
      <c r="AH238" s="56" t="s">
        <v>199</v>
      </c>
      <c r="AI238" s="56" t="s">
        <v>199</v>
      </c>
      <c r="AJ238" s="87" t="s">
        <v>199</v>
      </c>
      <c r="AK238" s="87" t="s">
        <v>199</v>
      </c>
      <c r="AL238" s="81" t="s">
        <v>655</v>
      </c>
    </row>
    <row r="239" spans="2:38" s="226" customFormat="1" ht="128.25" hidden="1">
      <c r="B239" s="81" t="s">
        <v>453</v>
      </c>
      <c r="C239" s="57" t="s">
        <v>454</v>
      </c>
      <c r="D239" s="81" t="s">
        <v>1122</v>
      </c>
      <c r="E239" s="81" t="s">
        <v>1123</v>
      </c>
      <c r="F239" s="81" t="s">
        <v>1152</v>
      </c>
      <c r="G239" s="81"/>
      <c r="H239" s="72" t="s">
        <v>1125</v>
      </c>
      <c r="I239" s="72" t="s">
        <v>199</v>
      </c>
      <c r="J239" s="81" t="s">
        <v>1126</v>
      </c>
      <c r="K239" s="72" t="s">
        <v>199</v>
      </c>
      <c r="L239" s="72" t="s">
        <v>199</v>
      </c>
      <c r="M239" s="81" t="s">
        <v>1164</v>
      </c>
      <c r="N239" s="81" t="s">
        <v>1157</v>
      </c>
      <c r="O239" s="81" t="s">
        <v>1165</v>
      </c>
      <c r="P239" s="72" t="s">
        <v>1130</v>
      </c>
      <c r="Q239" s="72" t="s">
        <v>1131</v>
      </c>
      <c r="R239" s="72" t="s">
        <v>99</v>
      </c>
      <c r="S239" s="83">
        <v>45614</v>
      </c>
      <c r="T239" s="83">
        <v>45646</v>
      </c>
      <c r="U239" s="83" t="s">
        <v>512</v>
      </c>
      <c r="V239" s="39" t="s">
        <v>1578</v>
      </c>
      <c r="W239" s="39" t="s">
        <v>1578</v>
      </c>
      <c r="X239" s="91">
        <v>0.05</v>
      </c>
      <c r="Y239" s="72" t="s">
        <v>208</v>
      </c>
      <c r="Z239" s="72" t="s">
        <v>207</v>
      </c>
      <c r="AA239" s="72" t="s">
        <v>374</v>
      </c>
      <c r="AB239" s="72" t="s">
        <v>199</v>
      </c>
      <c r="AC239" s="72" t="s">
        <v>199</v>
      </c>
      <c r="AD239" s="56" t="s">
        <v>487</v>
      </c>
      <c r="AE239" s="56" t="s">
        <v>248</v>
      </c>
      <c r="AF239" s="56" t="s">
        <v>199</v>
      </c>
      <c r="AG239" s="56" t="s">
        <v>199</v>
      </c>
      <c r="AH239" s="56" t="s">
        <v>199</v>
      </c>
      <c r="AI239" s="56" t="s">
        <v>199</v>
      </c>
      <c r="AJ239" s="87" t="s">
        <v>199</v>
      </c>
      <c r="AK239" s="87" t="s">
        <v>199</v>
      </c>
      <c r="AL239" s="81" t="s">
        <v>655</v>
      </c>
    </row>
    <row r="240" spans="2:38" s="226" customFormat="1" ht="128.25" hidden="1">
      <c r="B240" s="56" t="s">
        <v>453</v>
      </c>
      <c r="C240" s="57" t="s">
        <v>454</v>
      </c>
      <c r="D240" s="56" t="s">
        <v>1122</v>
      </c>
      <c r="E240" s="81" t="s">
        <v>1123</v>
      </c>
      <c r="F240" s="56" t="s">
        <v>1166</v>
      </c>
      <c r="G240" s="56"/>
      <c r="H240" s="56" t="s">
        <v>1167</v>
      </c>
      <c r="I240" s="56" t="s">
        <v>863</v>
      </c>
      <c r="J240" s="56" t="s">
        <v>199</v>
      </c>
      <c r="K240" s="56" t="s">
        <v>199</v>
      </c>
      <c r="L240" s="56" t="s">
        <v>199</v>
      </c>
      <c r="M240" s="56" t="s">
        <v>1168</v>
      </c>
      <c r="N240" s="56" t="s">
        <v>1168</v>
      </c>
      <c r="O240" s="58" t="s">
        <v>1169</v>
      </c>
      <c r="P240" s="56" t="s">
        <v>486</v>
      </c>
      <c r="Q240" s="56" t="s">
        <v>1170</v>
      </c>
      <c r="R240" s="56" t="s">
        <v>99</v>
      </c>
      <c r="S240" s="59">
        <v>45474</v>
      </c>
      <c r="T240" s="59">
        <v>45519</v>
      </c>
      <c r="U240" s="59" t="s">
        <v>512</v>
      </c>
      <c r="V240" s="40"/>
      <c r="W240" s="56"/>
      <c r="X240" s="56"/>
      <c r="Y240" s="56" t="s">
        <v>207</v>
      </c>
      <c r="Z240" s="56" t="s">
        <v>208</v>
      </c>
      <c r="AA240" s="56" t="s">
        <v>374</v>
      </c>
      <c r="AB240" s="56" t="s">
        <v>199</v>
      </c>
      <c r="AC240" s="56" t="s">
        <v>199</v>
      </c>
      <c r="AD240" s="56" t="s">
        <v>487</v>
      </c>
      <c r="AE240" s="56" t="s">
        <v>199</v>
      </c>
      <c r="AF240" s="56" t="s">
        <v>199</v>
      </c>
      <c r="AG240" s="56" t="s">
        <v>199</v>
      </c>
      <c r="AH240" s="56" t="s">
        <v>199</v>
      </c>
      <c r="AI240" s="56" t="s">
        <v>199</v>
      </c>
      <c r="AJ240" s="56" t="s">
        <v>199</v>
      </c>
      <c r="AK240" s="56" t="s">
        <v>199</v>
      </c>
      <c r="AL240" s="56" t="s">
        <v>611</v>
      </c>
    </row>
    <row r="241" spans="2:38" s="226" customFormat="1" ht="128.25" hidden="1">
      <c r="B241" s="56" t="s">
        <v>453</v>
      </c>
      <c r="C241" s="57" t="s">
        <v>454</v>
      </c>
      <c r="D241" s="56" t="s">
        <v>1122</v>
      </c>
      <c r="E241" s="81" t="s">
        <v>1123</v>
      </c>
      <c r="F241" s="56" t="s">
        <v>1166</v>
      </c>
      <c r="G241" s="56"/>
      <c r="H241" s="56" t="s">
        <v>1167</v>
      </c>
      <c r="I241" s="56" t="s">
        <v>863</v>
      </c>
      <c r="J241" s="56" t="s">
        <v>199</v>
      </c>
      <c r="K241" s="56" t="s">
        <v>199</v>
      </c>
      <c r="L241" s="56" t="s">
        <v>199</v>
      </c>
      <c r="M241" s="56" t="s">
        <v>489</v>
      </c>
      <c r="N241" s="56" t="s">
        <v>489</v>
      </c>
      <c r="O241" s="58" t="s">
        <v>1171</v>
      </c>
      <c r="P241" s="56" t="s">
        <v>486</v>
      </c>
      <c r="Q241" s="56" t="s">
        <v>1172</v>
      </c>
      <c r="R241" s="56" t="s">
        <v>99</v>
      </c>
      <c r="S241" s="59">
        <v>45519</v>
      </c>
      <c r="T241" s="59">
        <v>45565</v>
      </c>
      <c r="U241" s="59" t="s">
        <v>512</v>
      </c>
      <c r="V241" s="40"/>
      <c r="W241" s="56"/>
      <c r="X241" s="56"/>
      <c r="Y241" s="56" t="s">
        <v>207</v>
      </c>
      <c r="Z241" s="56" t="s">
        <v>208</v>
      </c>
      <c r="AA241" s="56" t="s">
        <v>374</v>
      </c>
      <c r="AB241" s="56" t="s">
        <v>199</v>
      </c>
      <c r="AC241" s="56" t="s">
        <v>199</v>
      </c>
      <c r="AD241" s="56" t="s">
        <v>487</v>
      </c>
      <c r="AE241" s="56" t="s">
        <v>199</v>
      </c>
      <c r="AF241" s="56" t="s">
        <v>199</v>
      </c>
      <c r="AG241" s="56" t="s">
        <v>199</v>
      </c>
      <c r="AH241" s="56" t="s">
        <v>199</v>
      </c>
      <c r="AI241" s="56" t="s">
        <v>199</v>
      </c>
      <c r="AJ241" s="56" t="s">
        <v>199</v>
      </c>
      <c r="AK241" s="56" t="s">
        <v>199</v>
      </c>
      <c r="AL241" s="56" t="s">
        <v>611</v>
      </c>
    </row>
    <row r="242" spans="2:38" s="226" customFormat="1" ht="171" hidden="1">
      <c r="B242" s="81" t="s">
        <v>453</v>
      </c>
      <c r="C242" s="92" t="s">
        <v>859</v>
      </c>
      <c r="D242" s="81" t="s">
        <v>1173</v>
      </c>
      <c r="E242" s="81" t="s">
        <v>1174</v>
      </c>
      <c r="F242" s="81" t="s">
        <v>1175</v>
      </c>
      <c r="G242" s="81"/>
      <c r="H242" s="72" t="s">
        <v>1125</v>
      </c>
      <c r="I242" s="81" t="s">
        <v>1176</v>
      </c>
      <c r="J242" s="72" t="s">
        <v>199</v>
      </c>
      <c r="K242" s="72" t="s">
        <v>199</v>
      </c>
      <c r="L242" s="72" t="s">
        <v>199</v>
      </c>
      <c r="M242" s="81" t="s">
        <v>1177</v>
      </c>
      <c r="N242" s="81" t="s">
        <v>1178</v>
      </c>
      <c r="O242" s="81" t="s">
        <v>1179</v>
      </c>
      <c r="P242" s="72" t="s">
        <v>1130</v>
      </c>
      <c r="Q242" s="72"/>
      <c r="R242" s="72" t="s">
        <v>99</v>
      </c>
      <c r="S242" s="83">
        <v>45323</v>
      </c>
      <c r="T242" s="83">
        <v>45418</v>
      </c>
      <c r="U242" s="83" t="s">
        <v>99</v>
      </c>
      <c r="V242" s="39" t="s">
        <v>1578</v>
      </c>
      <c r="W242" s="39" t="s">
        <v>1578</v>
      </c>
      <c r="X242" s="91">
        <v>0.45</v>
      </c>
      <c r="Y242" s="72" t="s">
        <v>208</v>
      </c>
      <c r="Z242" s="72" t="s">
        <v>207</v>
      </c>
      <c r="AA242" s="72" t="s">
        <v>374</v>
      </c>
      <c r="AB242" s="72" t="s">
        <v>354</v>
      </c>
      <c r="AC242" s="72" t="s">
        <v>199</v>
      </c>
      <c r="AD242" s="56" t="s">
        <v>487</v>
      </c>
      <c r="AE242" s="56" t="s">
        <v>248</v>
      </c>
      <c r="AF242" s="56" t="s">
        <v>199</v>
      </c>
      <c r="AG242" s="56" t="s">
        <v>199</v>
      </c>
      <c r="AH242" s="56" t="s">
        <v>199</v>
      </c>
      <c r="AI242" s="56" t="s">
        <v>199</v>
      </c>
      <c r="AJ242" s="87" t="s">
        <v>199</v>
      </c>
      <c r="AK242" s="87" t="s">
        <v>199</v>
      </c>
      <c r="AL242" s="81" t="s">
        <v>655</v>
      </c>
    </row>
    <row r="243" spans="2:38" s="226" customFormat="1" ht="171" hidden="1">
      <c r="B243" s="81" t="s">
        <v>453</v>
      </c>
      <c r="C243" s="92" t="s">
        <v>859</v>
      </c>
      <c r="D243" s="81" t="s">
        <v>1173</v>
      </c>
      <c r="E243" s="81" t="s">
        <v>1174</v>
      </c>
      <c r="F243" s="81" t="s">
        <v>1175</v>
      </c>
      <c r="G243" s="81"/>
      <c r="H243" s="72" t="s">
        <v>1125</v>
      </c>
      <c r="I243" s="81" t="s">
        <v>1176</v>
      </c>
      <c r="J243" s="72" t="s">
        <v>199</v>
      </c>
      <c r="K243" s="72" t="s">
        <v>199</v>
      </c>
      <c r="L243" s="72" t="s">
        <v>199</v>
      </c>
      <c r="M243" s="81" t="s">
        <v>1180</v>
      </c>
      <c r="N243" s="81" t="s">
        <v>1181</v>
      </c>
      <c r="O243" s="81" t="s">
        <v>1182</v>
      </c>
      <c r="P243" s="72" t="s">
        <v>1130</v>
      </c>
      <c r="Q243" s="72" t="s">
        <v>1183</v>
      </c>
      <c r="R243" s="72" t="s">
        <v>99</v>
      </c>
      <c r="S243" s="83">
        <v>45418</v>
      </c>
      <c r="T243" s="83">
        <v>45450</v>
      </c>
      <c r="U243" s="83" t="s">
        <v>99</v>
      </c>
      <c r="V243" s="39" t="s">
        <v>1578</v>
      </c>
      <c r="W243" s="39" t="s">
        <v>1578</v>
      </c>
      <c r="X243" s="91">
        <v>0.05</v>
      </c>
      <c r="Y243" s="72" t="s">
        <v>208</v>
      </c>
      <c r="Z243" s="72" t="s">
        <v>207</v>
      </c>
      <c r="AA243" s="72" t="s">
        <v>374</v>
      </c>
      <c r="AB243" s="72" t="s">
        <v>354</v>
      </c>
      <c r="AC243" s="72" t="s">
        <v>199</v>
      </c>
      <c r="AD243" s="56" t="s">
        <v>487</v>
      </c>
      <c r="AE243" s="56" t="s">
        <v>248</v>
      </c>
      <c r="AF243" s="56" t="s">
        <v>199</v>
      </c>
      <c r="AG243" s="56" t="s">
        <v>199</v>
      </c>
      <c r="AH243" s="56" t="s">
        <v>199</v>
      </c>
      <c r="AI243" s="56" t="s">
        <v>199</v>
      </c>
      <c r="AJ243" s="87" t="s">
        <v>199</v>
      </c>
      <c r="AK243" s="87" t="s">
        <v>199</v>
      </c>
      <c r="AL243" s="81" t="s">
        <v>655</v>
      </c>
    </row>
    <row r="244" spans="2:38" s="226" customFormat="1" ht="171" hidden="1">
      <c r="B244" s="81" t="s">
        <v>453</v>
      </c>
      <c r="C244" s="92" t="s">
        <v>859</v>
      </c>
      <c r="D244" s="81" t="s">
        <v>1173</v>
      </c>
      <c r="E244" s="81" t="s">
        <v>1174</v>
      </c>
      <c r="F244" s="81" t="s">
        <v>1184</v>
      </c>
      <c r="G244" s="81"/>
      <c r="H244" s="72" t="s">
        <v>1125</v>
      </c>
      <c r="I244" s="81" t="s">
        <v>1176</v>
      </c>
      <c r="J244" s="72" t="s">
        <v>199</v>
      </c>
      <c r="K244" s="72" t="s">
        <v>199</v>
      </c>
      <c r="L244" s="72" t="s">
        <v>199</v>
      </c>
      <c r="M244" s="81" t="s">
        <v>1185</v>
      </c>
      <c r="N244" s="81" t="s">
        <v>1186</v>
      </c>
      <c r="O244" s="81" t="s">
        <v>1187</v>
      </c>
      <c r="P244" s="72" t="s">
        <v>1130</v>
      </c>
      <c r="Q244" s="72" t="s">
        <v>1183</v>
      </c>
      <c r="R244" s="72" t="s">
        <v>99</v>
      </c>
      <c r="S244" s="83">
        <v>45323</v>
      </c>
      <c r="T244" s="83">
        <v>45418</v>
      </c>
      <c r="U244" s="83" t="s">
        <v>99</v>
      </c>
      <c r="V244" s="39" t="s">
        <v>1578</v>
      </c>
      <c r="W244" s="39" t="s">
        <v>1578</v>
      </c>
      <c r="X244" s="91">
        <v>0.45</v>
      </c>
      <c r="Y244" s="72" t="s">
        <v>207</v>
      </c>
      <c r="Z244" s="72" t="s">
        <v>374</v>
      </c>
      <c r="AA244" s="72" t="s">
        <v>354</v>
      </c>
      <c r="AB244" s="72" t="s">
        <v>199</v>
      </c>
      <c r="AC244" s="72" t="s">
        <v>199</v>
      </c>
      <c r="AD244" s="56" t="s">
        <v>209</v>
      </c>
      <c r="AE244" s="56" t="s">
        <v>248</v>
      </c>
      <c r="AF244" s="56" t="s">
        <v>199</v>
      </c>
      <c r="AG244" s="56" t="s">
        <v>199</v>
      </c>
      <c r="AH244" s="56" t="s">
        <v>199</v>
      </c>
      <c r="AI244" s="56" t="s">
        <v>199</v>
      </c>
      <c r="AJ244" s="87" t="s">
        <v>199</v>
      </c>
      <c r="AK244" s="87" t="s">
        <v>199</v>
      </c>
      <c r="AL244" s="81" t="s">
        <v>655</v>
      </c>
    </row>
    <row r="245" spans="2:38" s="226" customFormat="1" ht="171" hidden="1">
      <c r="B245" s="81" t="s">
        <v>453</v>
      </c>
      <c r="C245" s="92" t="s">
        <v>859</v>
      </c>
      <c r="D245" s="81" t="s">
        <v>1173</v>
      </c>
      <c r="E245" s="81" t="s">
        <v>1174</v>
      </c>
      <c r="F245" s="81" t="s">
        <v>1184</v>
      </c>
      <c r="G245" s="81"/>
      <c r="H245" s="72" t="s">
        <v>1125</v>
      </c>
      <c r="I245" s="81" t="s">
        <v>1176</v>
      </c>
      <c r="J245" s="72" t="s">
        <v>199</v>
      </c>
      <c r="K245" s="72" t="s">
        <v>199</v>
      </c>
      <c r="L245" s="72" t="s">
        <v>199</v>
      </c>
      <c r="M245" s="81" t="s">
        <v>1188</v>
      </c>
      <c r="N245" s="81" t="s">
        <v>1189</v>
      </c>
      <c r="O245" s="81" t="s">
        <v>1190</v>
      </c>
      <c r="P245" s="72" t="s">
        <v>491</v>
      </c>
      <c r="Q245" s="72" t="s">
        <v>1191</v>
      </c>
      <c r="R245" s="72" t="s">
        <v>99</v>
      </c>
      <c r="S245" s="83">
        <v>45418</v>
      </c>
      <c r="T245" s="83">
        <v>45450</v>
      </c>
      <c r="U245" s="83" t="s">
        <v>99</v>
      </c>
      <c r="V245" s="39" t="s">
        <v>1578</v>
      </c>
      <c r="W245" s="39" t="s">
        <v>1578</v>
      </c>
      <c r="X245" s="91">
        <v>0.05</v>
      </c>
      <c r="Y245" s="72" t="s">
        <v>207</v>
      </c>
      <c r="Z245" s="72" t="s">
        <v>374</v>
      </c>
      <c r="AA245" s="72" t="s">
        <v>354</v>
      </c>
      <c r="AB245" s="72" t="s">
        <v>199</v>
      </c>
      <c r="AC245" s="72" t="s">
        <v>199</v>
      </c>
      <c r="AD245" s="56" t="s">
        <v>209</v>
      </c>
      <c r="AE245" s="56" t="s">
        <v>248</v>
      </c>
      <c r="AF245" s="56" t="s">
        <v>199</v>
      </c>
      <c r="AG245" s="56" t="s">
        <v>199</v>
      </c>
      <c r="AH245" s="56" t="s">
        <v>199</v>
      </c>
      <c r="AI245" s="72" t="s">
        <v>199</v>
      </c>
      <c r="AJ245" s="87" t="s">
        <v>199</v>
      </c>
      <c r="AK245" s="87" t="s">
        <v>199</v>
      </c>
      <c r="AL245" s="81" t="s">
        <v>655</v>
      </c>
    </row>
    <row r="246" spans="2:38" s="226" customFormat="1" ht="171" hidden="1">
      <c r="B246" s="81" t="s">
        <v>453</v>
      </c>
      <c r="C246" s="92" t="s">
        <v>859</v>
      </c>
      <c r="D246" s="81" t="s">
        <v>1173</v>
      </c>
      <c r="E246" s="81" t="s">
        <v>1174</v>
      </c>
      <c r="F246" s="81" t="s">
        <v>1184</v>
      </c>
      <c r="G246" s="81"/>
      <c r="H246" s="72" t="s">
        <v>1125</v>
      </c>
      <c r="I246" s="81" t="s">
        <v>1176</v>
      </c>
      <c r="J246" s="72" t="s">
        <v>199</v>
      </c>
      <c r="K246" s="72" t="s">
        <v>199</v>
      </c>
      <c r="L246" s="72" t="s">
        <v>199</v>
      </c>
      <c r="M246" s="81" t="s">
        <v>1192</v>
      </c>
      <c r="N246" s="81" t="s">
        <v>1193</v>
      </c>
      <c r="O246" s="81" t="s">
        <v>1194</v>
      </c>
      <c r="P246" s="72" t="s">
        <v>491</v>
      </c>
      <c r="Q246" s="72" t="s">
        <v>1191</v>
      </c>
      <c r="R246" s="72" t="s">
        <v>99</v>
      </c>
      <c r="S246" s="83">
        <v>45418</v>
      </c>
      <c r="T246" s="83">
        <v>45544</v>
      </c>
      <c r="U246" s="83" t="s">
        <v>99</v>
      </c>
      <c r="V246" s="39" t="s">
        <v>1578</v>
      </c>
      <c r="W246" s="39" t="s">
        <v>1578</v>
      </c>
      <c r="X246" s="91">
        <v>0.15</v>
      </c>
      <c r="Y246" s="72" t="s">
        <v>207</v>
      </c>
      <c r="Z246" s="72" t="s">
        <v>374</v>
      </c>
      <c r="AA246" s="72" t="s">
        <v>354</v>
      </c>
      <c r="AB246" s="72" t="s">
        <v>199</v>
      </c>
      <c r="AC246" s="72" t="s">
        <v>199</v>
      </c>
      <c r="AD246" s="56" t="s">
        <v>209</v>
      </c>
      <c r="AE246" s="56" t="s">
        <v>248</v>
      </c>
      <c r="AF246" s="56" t="s">
        <v>199</v>
      </c>
      <c r="AG246" s="56" t="s">
        <v>199</v>
      </c>
      <c r="AH246" s="56" t="s">
        <v>199</v>
      </c>
      <c r="AI246" s="72" t="s">
        <v>199</v>
      </c>
      <c r="AJ246" s="87" t="s">
        <v>199</v>
      </c>
      <c r="AK246" s="87" t="s">
        <v>199</v>
      </c>
      <c r="AL246" s="81" t="s">
        <v>655</v>
      </c>
    </row>
    <row r="247" spans="2:38" s="226" customFormat="1" ht="171" hidden="1">
      <c r="B247" s="81" t="s">
        <v>453</v>
      </c>
      <c r="C247" s="92" t="s">
        <v>859</v>
      </c>
      <c r="D247" s="81" t="s">
        <v>1173</v>
      </c>
      <c r="E247" s="81" t="s">
        <v>1174</v>
      </c>
      <c r="F247" s="81" t="s">
        <v>1184</v>
      </c>
      <c r="G247" s="81"/>
      <c r="H247" s="72" t="s">
        <v>1125</v>
      </c>
      <c r="I247" s="81" t="s">
        <v>1176</v>
      </c>
      <c r="J247" s="72" t="s">
        <v>199</v>
      </c>
      <c r="K247" s="72" t="s">
        <v>199</v>
      </c>
      <c r="L247" s="72" t="s">
        <v>199</v>
      </c>
      <c r="M247" s="81" t="s">
        <v>1195</v>
      </c>
      <c r="N247" s="81" t="s">
        <v>1196</v>
      </c>
      <c r="O247" s="81" t="s">
        <v>1197</v>
      </c>
      <c r="P247" s="72" t="s">
        <v>491</v>
      </c>
      <c r="Q247" s="72" t="s">
        <v>1191</v>
      </c>
      <c r="R247" s="72" t="s">
        <v>99</v>
      </c>
      <c r="S247" s="83">
        <v>45545</v>
      </c>
      <c r="T247" s="83">
        <v>45576</v>
      </c>
      <c r="U247" s="83" t="s">
        <v>512</v>
      </c>
      <c r="V247" s="39" t="s">
        <v>1578</v>
      </c>
      <c r="W247" s="39" t="s">
        <v>1578</v>
      </c>
      <c r="X247" s="91">
        <v>0.05</v>
      </c>
      <c r="Y247" s="72" t="s">
        <v>207</v>
      </c>
      <c r="Z247" s="72" t="s">
        <v>374</v>
      </c>
      <c r="AA247" s="72" t="s">
        <v>354</v>
      </c>
      <c r="AB247" s="72" t="s">
        <v>199</v>
      </c>
      <c r="AC247" s="72" t="s">
        <v>199</v>
      </c>
      <c r="AD247" s="56" t="s">
        <v>209</v>
      </c>
      <c r="AE247" s="56" t="s">
        <v>248</v>
      </c>
      <c r="AF247" s="56" t="s">
        <v>199</v>
      </c>
      <c r="AG247" s="56" t="s">
        <v>199</v>
      </c>
      <c r="AH247" s="56" t="s">
        <v>199</v>
      </c>
      <c r="AI247" s="56" t="s">
        <v>199</v>
      </c>
      <c r="AJ247" s="87" t="s">
        <v>199</v>
      </c>
      <c r="AK247" s="87" t="s">
        <v>199</v>
      </c>
      <c r="AL247" s="81" t="s">
        <v>655</v>
      </c>
    </row>
    <row r="248" spans="2:38" s="226" customFormat="1" ht="171" hidden="1">
      <c r="B248" s="81" t="s">
        <v>453</v>
      </c>
      <c r="C248" s="92" t="s">
        <v>859</v>
      </c>
      <c r="D248" s="81" t="s">
        <v>1173</v>
      </c>
      <c r="E248" s="81" t="s">
        <v>1174</v>
      </c>
      <c r="F248" s="81" t="s">
        <v>1184</v>
      </c>
      <c r="G248" s="81"/>
      <c r="H248" s="72" t="s">
        <v>1125</v>
      </c>
      <c r="I248" s="81" t="s">
        <v>1176</v>
      </c>
      <c r="J248" s="72" t="s">
        <v>199</v>
      </c>
      <c r="K248" s="72" t="s">
        <v>199</v>
      </c>
      <c r="L248" s="72" t="s">
        <v>199</v>
      </c>
      <c r="M248" s="81" t="s">
        <v>1198</v>
      </c>
      <c r="N248" s="81" t="s">
        <v>1199</v>
      </c>
      <c r="O248" s="81" t="s">
        <v>1200</v>
      </c>
      <c r="P248" s="72" t="s">
        <v>491</v>
      </c>
      <c r="Q248" s="72" t="s">
        <v>1191</v>
      </c>
      <c r="R248" s="72" t="s">
        <v>99</v>
      </c>
      <c r="S248" s="83">
        <v>45580</v>
      </c>
      <c r="T248" s="83">
        <v>45614</v>
      </c>
      <c r="U248" s="83" t="s">
        <v>99</v>
      </c>
      <c r="V248" s="39" t="s">
        <v>1578</v>
      </c>
      <c r="W248" s="39" t="s">
        <v>1578</v>
      </c>
      <c r="X248" s="91">
        <v>0.25</v>
      </c>
      <c r="Y248" s="72" t="s">
        <v>207</v>
      </c>
      <c r="Z248" s="72" t="s">
        <v>374</v>
      </c>
      <c r="AA248" s="72" t="s">
        <v>354</v>
      </c>
      <c r="AB248" s="72" t="s">
        <v>199</v>
      </c>
      <c r="AC248" s="72" t="s">
        <v>199</v>
      </c>
      <c r="AD248" s="56" t="s">
        <v>209</v>
      </c>
      <c r="AE248" s="56" t="s">
        <v>248</v>
      </c>
      <c r="AF248" s="56" t="s">
        <v>199</v>
      </c>
      <c r="AG248" s="56" t="s">
        <v>199</v>
      </c>
      <c r="AH248" s="56" t="s">
        <v>199</v>
      </c>
      <c r="AI248" s="56" t="s">
        <v>199</v>
      </c>
      <c r="AJ248" s="87" t="s">
        <v>199</v>
      </c>
      <c r="AK248" s="87" t="s">
        <v>199</v>
      </c>
      <c r="AL248" s="81" t="s">
        <v>655</v>
      </c>
    </row>
    <row r="249" spans="2:38" s="226" customFormat="1" ht="171" hidden="1">
      <c r="B249" s="81" t="s">
        <v>453</v>
      </c>
      <c r="C249" s="92" t="s">
        <v>859</v>
      </c>
      <c r="D249" s="81" t="s">
        <v>1173</v>
      </c>
      <c r="E249" s="81" t="s">
        <v>1174</v>
      </c>
      <c r="F249" s="81" t="s">
        <v>1184</v>
      </c>
      <c r="G249" s="81"/>
      <c r="H249" s="72" t="s">
        <v>1125</v>
      </c>
      <c r="I249" s="81" t="s">
        <v>1176</v>
      </c>
      <c r="J249" s="72" t="s">
        <v>199</v>
      </c>
      <c r="K249" s="72" t="s">
        <v>199</v>
      </c>
      <c r="L249" s="72" t="s">
        <v>199</v>
      </c>
      <c r="M249" s="81" t="s">
        <v>1201</v>
      </c>
      <c r="N249" s="81" t="s">
        <v>1202</v>
      </c>
      <c r="O249" s="81" t="s">
        <v>1203</v>
      </c>
      <c r="P249" s="72" t="s">
        <v>491</v>
      </c>
      <c r="Q249" s="72" t="s">
        <v>1191</v>
      </c>
      <c r="R249" s="72" t="s">
        <v>99</v>
      </c>
      <c r="S249" s="83">
        <v>45615</v>
      </c>
      <c r="T249" s="83">
        <v>45646</v>
      </c>
      <c r="U249" s="83" t="s">
        <v>512</v>
      </c>
      <c r="V249" s="39" t="s">
        <v>1578</v>
      </c>
      <c r="W249" s="39" t="s">
        <v>1578</v>
      </c>
      <c r="X249" s="91">
        <v>0.05</v>
      </c>
      <c r="Y249" s="72" t="s">
        <v>207</v>
      </c>
      <c r="Z249" s="72" t="s">
        <v>374</v>
      </c>
      <c r="AA249" s="72" t="s">
        <v>354</v>
      </c>
      <c r="AB249" s="72" t="s">
        <v>199</v>
      </c>
      <c r="AC249" s="72" t="s">
        <v>199</v>
      </c>
      <c r="AD249" s="56" t="s">
        <v>209</v>
      </c>
      <c r="AE249" s="56" t="s">
        <v>248</v>
      </c>
      <c r="AF249" s="56" t="s">
        <v>199</v>
      </c>
      <c r="AG249" s="56" t="s">
        <v>199</v>
      </c>
      <c r="AH249" s="56" t="s">
        <v>199</v>
      </c>
      <c r="AI249" s="56" t="s">
        <v>199</v>
      </c>
      <c r="AJ249" s="87" t="s">
        <v>199</v>
      </c>
      <c r="AK249" s="87" t="s">
        <v>199</v>
      </c>
      <c r="AL249" s="81" t="s">
        <v>655</v>
      </c>
    </row>
    <row r="250" spans="2:38" s="226" customFormat="1" ht="171" hidden="1">
      <c r="B250" s="81" t="s">
        <v>453</v>
      </c>
      <c r="C250" s="92" t="s">
        <v>859</v>
      </c>
      <c r="D250" s="81" t="s">
        <v>1173</v>
      </c>
      <c r="E250" s="81" t="s">
        <v>1174</v>
      </c>
      <c r="F250" s="81" t="s">
        <v>1204</v>
      </c>
      <c r="G250" s="81"/>
      <c r="H250" s="72" t="s">
        <v>1125</v>
      </c>
      <c r="I250" s="81" t="s">
        <v>1176</v>
      </c>
      <c r="J250" s="72" t="s">
        <v>199</v>
      </c>
      <c r="K250" s="72" t="s">
        <v>199</v>
      </c>
      <c r="L250" s="72" t="s">
        <v>199</v>
      </c>
      <c r="M250" s="81" t="s">
        <v>1205</v>
      </c>
      <c r="N250" s="81" t="s">
        <v>1206</v>
      </c>
      <c r="O250" s="81" t="s">
        <v>1207</v>
      </c>
      <c r="P250" s="72" t="s">
        <v>491</v>
      </c>
      <c r="Q250" s="72" t="s">
        <v>1191</v>
      </c>
      <c r="R250" s="72" t="s">
        <v>99</v>
      </c>
      <c r="S250" s="83">
        <v>45323</v>
      </c>
      <c r="T250" s="83">
        <v>45418</v>
      </c>
      <c r="U250" s="83" t="s">
        <v>99</v>
      </c>
      <c r="V250" s="39" t="s">
        <v>1578</v>
      </c>
      <c r="W250" s="39" t="s">
        <v>1578</v>
      </c>
      <c r="X250" s="91">
        <v>0.45</v>
      </c>
      <c r="Y250" s="72" t="s">
        <v>207</v>
      </c>
      <c r="Z250" s="72" t="s">
        <v>374</v>
      </c>
      <c r="AA250" s="72" t="s">
        <v>354</v>
      </c>
      <c r="AB250" s="72" t="s">
        <v>199</v>
      </c>
      <c r="AC250" s="72" t="s">
        <v>199</v>
      </c>
      <c r="AD250" s="56" t="s">
        <v>487</v>
      </c>
      <c r="AE250" s="56" t="s">
        <v>248</v>
      </c>
      <c r="AF250" s="56" t="s">
        <v>199</v>
      </c>
      <c r="AG250" s="56" t="s">
        <v>199</v>
      </c>
      <c r="AH250" s="56" t="s">
        <v>199</v>
      </c>
      <c r="AI250" s="56" t="s">
        <v>199</v>
      </c>
      <c r="AJ250" s="87" t="s">
        <v>199</v>
      </c>
      <c r="AK250" s="87" t="s">
        <v>199</v>
      </c>
      <c r="AL250" s="81" t="s">
        <v>655</v>
      </c>
    </row>
    <row r="251" spans="2:38" s="226" customFormat="1" ht="171" hidden="1">
      <c r="B251" s="81" t="s">
        <v>453</v>
      </c>
      <c r="C251" s="92" t="s">
        <v>859</v>
      </c>
      <c r="D251" s="81" t="s">
        <v>1173</v>
      </c>
      <c r="E251" s="81" t="s">
        <v>1174</v>
      </c>
      <c r="F251" s="81" t="s">
        <v>1204</v>
      </c>
      <c r="G251" s="81"/>
      <c r="H251" s="72" t="s">
        <v>1125</v>
      </c>
      <c r="I251" s="81" t="s">
        <v>1176</v>
      </c>
      <c r="J251" s="72" t="s">
        <v>199</v>
      </c>
      <c r="K251" s="72" t="s">
        <v>199</v>
      </c>
      <c r="L251" s="72" t="s">
        <v>199</v>
      </c>
      <c r="M251" s="81" t="s">
        <v>1208</v>
      </c>
      <c r="N251" s="81" t="s">
        <v>1209</v>
      </c>
      <c r="O251" s="81" t="s">
        <v>1210</v>
      </c>
      <c r="P251" s="72" t="s">
        <v>491</v>
      </c>
      <c r="Q251" s="72" t="s">
        <v>1191</v>
      </c>
      <c r="R251" s="72" t="s">
        <v>99</v>
      </c>
      <c r="S251" s="83">
        <v>45418</v>
      </c>
      <c r="T251" s="83">
        <v>45450</v>
      </c>
      <c r="U251" s="83" t="s">
        <v>99</v>
      </c>
      <c r="V251" s="39" t="s">
        <v>1578</v>
      </c>
      <c r="W251" s="39" t="s">
        <v>1578</v>
      </c>
      <c r="X251" s="91">
        <v>0.05</v>
      </c>
      <c r="Y251" s="72" t="s">
        <v>207</v>
      </c>
      <c r="Z251" s="72" t="s">
        <v>374</v>
      </c>
      <c r="AA251" s="72" t="s">
        <v>354</v>
      </c>
      <c r="AB251" s="72" t="s">
        <v>199</v>
      </c>
      <c r="AC251" s="72" t="s">
        <v>199</v>
      </c>
      <c r="AD251" s="56" t="s">
        <v>487</v>
      </c>
      <c r="AE251" s="56" t="s">
        <v>248</v>
      </c>
      <c r="AF251" s="56" t="s">
        <v>199</v>
      </c>
      <c r="AG251" s="56" t="s">
        <v>199</v>
      </c>
      <c r="AH251" s="56" t="s">
        <v>199</v>
      </c>
      <c r="AI251" s="56" t="s">
        <v>199</v>
      </c>
      <c r="AJ251" s="87" t="s">
        <v>199</v>
      </c>
      <c r="AK251" s="87" t="s">
        <v>199</v>
      </c>
      <c r="AL251" s="81" t="s">
        <v>655</v>
      </c>
    </row>
    <row r="252" spans="2:38" s="226" customFormat="1" ht="171" hidden="1">
      <c r="B252" s="81" t="s">
        <v>453</v>
      </c>
      <c r="C252" s="92" t="s">
        <v>859</v>
      </c>
      <c r="D252" s="81" t="s">
        <v>1173</v>
      </c>
      <c r="E252" s="81" t="s">
        <v>1174</v>
      </c>
      <c r="F252" s="81" t="s">
        <v>1204</v>
      </c>
      <c r="G252" s="81"/>
      <c r="H252" s="72" t="s">
        <v>1125</v>
      </c>
      <c r="I252" s="81" t="s">
        <v>1176</v>
      </c>
      <c r="J252" s="72" t="s">
        <v>199</v>
      </c>
      <c r="K252" s="72" t="s">
        <v>199</v>
      </c>
      <c r="L252" s="72" t="s">
        <v>199</v>
      </c>
      <c r="M252" s="81" t="s">
        <v>1211</v>
      </c>
      <c r="N252" s="81" t="s">
        <v>1212</v>
      </c>
      <c r="O252" s="81" t="s">
        <v>1213</v>
      </c>
      <c r="P252" s="72" t="s">
        <v>491</v>
      </c>
      <c r="Q252" s="72" t="s">
        <v>1191</v>
      </c>
      <c r="R252" s="72" t="s">
        <v>99</v>
      </c>
      <c r="S252" s="83">
        <v>45418</v>
      </c>
      <c r="T252" s="83">
        <v>45544</v>
      </c>
      <c r="U252" s="83" t="s">
        <v>99</v>
      </c>
      <c r="V252" s="39" t="s">
        <v>1578</v>
      </c>
      <c r="W252" s="39" t="s">
        <v>1578</v>
      </c>
      <c r="X252" s="91">
        <v>0.15</v>
      </c>
      <c r="Y252" s="72" t="s">
        <v>207</v>
      </c>
      <c r="Z252" s="72" t="s">
        <v>374</v>
      </c>
      <c r="AA252" s="72" t="s">
        <v>354</v>
      </c>
      <c r="AB252" s="72" t="s">
        <v>890</v>
      </c>
      <c r="AC252" s="72" t="s">
        <v>199</v>
      </c>
      <c r="AD252" s="56" t="s">
        <v>487</v>
      </c>
      <c r="AE252" s="56" t="s">
        <v>248</v>
      </c>
      <c r="AF252" s="56" t="s">
        <v>199</v>
      </c>
      <c r="AG252" s="56" t="s">
        <v>199</v>
      </c>
      <c r="AH252" s="56" t="s">
        <v>199</v>
      </c>
      <c r="AI252" s="56" t="s">
        <v>199</v>
      </c>
      <c r="AJ252" s="87" t="s">
        <v>199</v>
      </c>
      <c r="AK252" s="87" t="s">
        <v>199</v>
      </c>
      <c r="AL252" s="81" t="s">
        <v>655</v>
      </c>
    </row>
    <row r="253" spans="2:38" s="226" customFormat="1" ht="171" hidden="1">
      <c r="B253" s="81" t="s">
        <v>453</v>
      </c>
      <c r="C253" s="92" t="s">
        <v>859</v>
      </c>
      <c r="D253" s="81" t="s">
        <v>1173</v>
      </c>
      <c r="E253" s="81" t="s">
        <v>1174</v>
      </c>
      <c r="F253" s="81" t="s">
        <v>1204</v>
      </c>
      <c r="G253" s="81"/>
      <c r="H253" s="72" t="s">
        <v>1125</v>
      </c>
      <c r="I253" s="81" t="s">
        <v>1176</v>
      </c>
      <c r="J253" s="72" t="s">
        <v>199</v>
      </c>
      <c r="K253" s="72" t="s">
        <v>199</v>
      </c>
      <c r="L253" s="72" t="s">
        <v>199</v>
      </c>
      <c r="M253" s="81" t="s">
        <v>1214</v>
      </c>
      <c r="N253" s="81" t="s">
        <v>1215</v>
      </c>
      <c r="O253" s="81" t="s">
        <v>1216</v>
      </c>
      <c r="P253" s="72" t="s">
        <v>491</v>
      </c>
      <c r="Q253" s="72" t="s">
        <v>1191</v>
      </c>
      <c r="R253" s="72" t="s">
        <v>99</v>
      </c>
      <c r="S253" s="83">
        <v>45545</v>
      </c>
      <c r="T253" s="83">
        <v>45576</v>
      </c>
      <c r="U253" s="83" t="s">
        <v>512</v>
      </c>
      <c r="V253" s="39" t="s">
        <v>1578</v>
      </c>
      <c r="W253" s="39" t="s">
        <v>1578</v>
      </c>
      <c r="X253" s="91">
        <v>0.05</v>
      </c>
      <c r="Y253" s="72" t="s">
        <v>207</v>
      </c>
      <c r="Z253" s="72" t="s">
        <v>374</v>
      </c>
      <c r="AA253" s="72" t="s">
        <v>354</v>
      </c>
      <c r="AB253" s="72" t="s">
        <v>890</v>
      </c>
      <c r="AC253" s="72" t="s">
        <v>199</v>
      </c>
      <c r="AD253" s="56" t="s">
        <v>487</v>
      </c>
      <c r="AE253" s="56" t="s">
        <v>248</v>
      </c>
      <c r="AF253" s="56" t="s">
        <v>199</v>
      </c>
      <c r="AG253" s="56" t="s">
        <v>199</v>
      </c>
      <c r="AH253" s="56" t="s">
        <v>199</v>
      </c>
      <c r="AI253" s="56" t="s">
        <v>199</v>
      </c>
      <c r="AJ253" s="87" t="s">
        <v>199</v>
      </c>
      <c r="AK253" s="87" t="s">
        <v>199</v>
      </c>
      <c r="AL253" s="81" t="s">
        <v>655</v>
      </c>
    </row>
    <row r="254" spans="2:38" s="226" customFormat="1" ht="171" hidden="1">
      <c r="B254" s="81" t="s">
        <v>453</v>
      </c>
      <c r="C254" s="92" t="s">
        <v>859</v>
      </c>
      <c r="D254" s="81" t="s">
        <v>1173</v>
      </c>
      <c r="E254" s="81" t="s">
        <v>1174</v>
      </c>
      <c r="F254" s="81" t="s">
        <v>1204</v>
      </c>
      <c r="G254" s="81"/>
      <c r="H254" s="72" t="s">
        <v>1125</v>
      </c>
      <c r="I254" s="81" t="s">
        <v>1176</v>
      </c>
      <c r="J254" s="72" t="s">
        <v>199</v>
      </c>
      <c r="K254" s="72" t="s">
        <v>199</v>
      </c>
      <c r="L254" s="72" t="s">
        <v>199</v>
      </c>
      <c r="M254" s="81" t="s">
        <v>1217</v>
      </c>
      <c r="N254" s="81" t="s">
        <v>1218</v>
      </c>
      <c r="O254" s="81" t="s">
        <v>1219</v>
      </c>
      <c r="P254" s="72" t="s">
        <v>491</v>
      </c>
      <c r="Q254" s="72" t="s">
        <v>1191</v>
      </c>
      <c r="R254" s="72" t="s">
        <v>99</v>
      </c>
      <c r="S254" s="83">
        <v>45580</v>
      </c>
      <c r="T254" s="83">
        <v>45614</v>
      </c>
      <c r="U254" s="83" t="s">
        <v>99</v>
      </c>
      <c r="V254" s="39" t="s">
        <v>1578</v>
      </c>
      <c r="W254" s="39" t="s">
        <v>1578</v>
      </c>
      <c r="X254" s="91">
        <v>0.25</v>
      </c>
      <c r="Y254" s="72" t="s">
        <v>207</v>
      </c>
      <c r="Z254" s="72" t="s">
        <v>374</v>
      </c>
      <c r="AA254" s="72" t="s">
        <v>354</v>
      </c>
      <c r="AB254" s="72" t="s">
        <v>890</v>
      </c>
      <c r="AC254" s="72" t="s">
        <v>199</v>
      </c>
      <c r="AD254" s="56" t="s">
        <v>487</v>
      </c>
      <c r="AE254" s="56" t="s">
        <v>248</v>
      </c>
      <c r="AF254" s="56" t="s">
        <v>199</v>
      </c>
      <c r="AG254" s="56" t="s">
        <v>199</v>
      </c>
      <c r="AH254" s="56" t="s">
        <v>199</v>
      </c>
      <c r="AI254" s="56" t="s">
        <v>199</v>
      </c>
      <c r="AJ254" s="87" t="s">
        <v>199</v>
      </c>
      <c r="AK254" s="87" t="s">
        <v>199</v>
      </c>
      <c r="AL254" s="81" t="s">
        <v>655</v>
      </c>
    </row>
    <row r="255" spans="2:38" s="226" customFormat="1" ht="171" hidden="1">
      <c r="B255" s="81" t="s">
        <v>453</v>
      </c>
      <c r="C255" s="92" t="s">
        <v>859</v>
      </c>
      <c r="D255" s="81" t="s">
        <v>1173</v>
      </c>
      <c r="E255" s="81" t="s">
        <v>1174</v>
      </c>
      <c r="F255" s="81" t="s">
        <v>1204</v>
      </c>
      <c r="G255" s="81"/>
      <c r="H255" s="72" t="s">
        <v>1125</v>
      </c>
      <c r="I255" s="81" t="s">
        <v>1176</v>
      </c>
      <c r="J255" s="72" t="s">
        <v>199</v>
      </c>
      <c r="K255" s="72" t="s">
        <v>199</v>
      </c>
      <c r="L255" s="72" t="s">
        <v>199</v>
      </c>
      <c r="M255" s="81" t="s">
        <v>1220</v>
      </c>
      <c r="N255" s="81" t="s">
        <v>1221</v>
      </c>
      <c r="O255" s="81" t="s">
        <v>1222</v>
      </c>
      <c r="P255" s="72" t="s">
        <v>491</v>
      </c>
      <c r="Q255" s="72" t="s">
        <v>1191</v>
      </c>
      <c r="R255" s="72" t="s">
        <v>99</v>
      </c>
      <c r="S255" s="83">
        <v>45615</v>
      </c>
      <c r="T255" s="83">
        <v>45646</v>
      </c>
      <c r="U255" s="83" t="s">
        <v>512</v>
      </c>
      <c r="V255" s="39" t="s">
        <v>1578</v>
      </c>
      <c r="W255" s="39" t="s">
        <v>1578</v>
      </c>
      <c r="X255" s="91">
        <v>0.05</v>
      </c>
      <c r="Y255" s="72" t="s">
        <v>207</v>
      </c>
      <c r="Z255" s="72" t="s">
        <v>374</v>
      </c>
      <c r="AA255" s="72" t="s">
        <v>354</v>
      </c>
      <c r="AB255" s="72" t="s">
        <v>890</v>
      </c>
      <c r="AC255" s="72" t="s">
        <v>199</v>
      </c>
      <c r="AD255" s="56" t="s">
        <v>487</v>
      </c>
      <c r="AE255" s="56" t="s">
        <v>248</v>
      </c>
      <c r="AF255" s="56" t="s">
        <v>199</v>
      </c>
      <c r="AG255" s="56" t="s">
        <v>199</v>
      </c>
      <c r="AH255" s="56" t="s">
        <v>199</v>
      </c>
      <c r="AI255" s="56" t="s">
        <v>199</v>
      </c>
      <c r="AJ255" s="87" t="s">
        <v>199</v>
      </c>
      <c r="AK255" s="87" t="s">
        <v>199</v>
      </c>
      <c r="AL255" s="81" t="s">
        <v>655</v>
      </c>
    </row>
    <row r="256" spans="2:38" s="226" customFormat="1" ht="171" hidden="1">
      <c r="B256" s="56" t="s">
        <v>453</v>
      </c>
      <c r="C256" s="57" t="s">
        <v>859</v>
      </c>
      <c r="D256" s="56" t="s">
        <v>1223</v>
      </c>
      <c r="E256" s="81" t="s">
        <v>1174</v>
      </c>
      <c r="F256" s="56" t="s">
        <v>1224</v>
      </c>
      <c r="G256" s="56"/>
      <c r="H256" s="56" t="s">
        <v>1167</v>
      </c>
      <c r="I256" s="56" t="s">
        <v>863</v>
      </c>
      <c r="J256" s="56" t="s">
        <v>199</v>
      </c>
      <c r="K256" s="56" t="s">
        <v>199</v>
      </c>
      <c r="L256" s="56" t="s">
        <v>199</v>
      </c>
      <c r="M256" s="56" t="s">
        <v>1225</v>
      </c>
      <c r="N256" s="56" t="s">
        <v>1226</v>
      </c>
      <c r="O256" s="58" t="s">
        <v>1227</v>
      </c>
      <c r="P256" s="56" t="s">
        <v>673</v>
      </c>
      <c r="Q256" s="56" t="s">
        <v>1228</v>
      </c>
      <c r="R256" s="72" t="s">
        <v>99</v>
      </c>
      <c r="S256" s="59">
        <v>45505</v>
      </c>
      <c r="T256" s="59">
        <v>45596</v>
      </c>
      <c r="U256" s="59" t="s">
        <v>512</v>
      </c>
      <c r="V256" s="40">
        <v>4000000</v>
      </c>
      <c r="W256" s="56"/>
      <c r="X256" s="56">
        <v>30</v>
      </c>
      <c r="Y256" s="56" t="s">
        <v>245</v>
      </c>
      <c r="Z256" s="72" t="s">
        <v>199</v>
      </c>
      <c r="AA256" s="72" t="s">
        <v>199</v>
      </c>
      <c r="AB256" s="72" t="s">
        <v>199</v>
      </c>
      <c r="AC256" s="72" t="s">
        <v>199</v>
      </c>
      <c r="AD256" s="56" t="s">
        <v>209</v>
      </c>
      <c r="AE256" s="56" t="s">
        <v>248</v>
      </c>
      <c r="AF256" s="56" t="s">
        <v>199</v>
      </c>
      <c r="AG256" s="56" t="s">
        <v>199</v>
      </c>
      <c r="AH256" s="56" t="s">
        <v>199</v>
      </c>
      <c r="AI256" s="72" t="s">
        <v>199</v>
      </c>
      <c r="AJ256" s="56" t="s">
        <v>199</v>
      </c>
      <c r="AK256" s="56" t="s">
        <v>199</v>
      </c>
      <c r="AL256" s="56" t="s">
        <v>1229</v>
      </c>
    </row>
    <row r="257" spans="2:38" s="226" customFormat="1" ht="171" hidden="1">
      <c r="B257" s="56" t="s">
        <v>453</v>
      </c>
      <c r="C257" s="57" t="s">
        <v>859</v>
      </c>
      <c r="D257" s="56" t="s">
        <v>1223</v>
      </c>
      <c r="E257" s="81" t="s">
        <v>1174</v>
      </c>
      <c r="F257" s="56" t="s">
        <v>1224</v>
      </c>
      <c r="G257" s="56"/>
      <c r="H257" s="56" t="s">
        <v>1167</v>
      </c>
      <c r="I257" s="56" t="s">
        <v>863</v>
      </c>
      <c r="J257" s="56" t="s">
        <v>199</v>
      </c>
      <c r="K257" s="56" t="s">
        <v>199</v>
      </c>
      <c r="L257" s="56" t="s">
        <v>199</v>
      </c>
      <c r="M257" s="56" t="s">
        <v>1230</v>
      </c>
      <c r="N257" s="56" t="s">
        <v>1231</v>
      </c>
      <c r="O257" s="58" t="s">
        <v>1232</v>
      </c>
      <c r="P257" s="56" t="s">
        <v>673</v>
      </c>
      <c r="Q257" s="56" t="s">
        <v>1233</v>
      </c>
      <c r="R257" s="72" t="s">
        <v>99</v>
      </c>
      <c r="S257" s="59">
        <v>45505</v>
      </c>
      <c r="T257" s="59">
        <v>45580</v>
      </c>
      <c r="U257" s="59" t="s">
        <v>512</v>
      </c>
      <c r="V257" s="40">
        <v>3000000</v>
      </c>
      <c r="W257" s="56"/>
      <c r="X257" s="56">
        <v>25</v>
      </c>
      <c r="Y257" s="56" t="s">
        <v>245</v>
      </c>
      <c r="Z257" s="72" t="s">
        <v>199</v>
      </c>
      <c r="AA257" s="72" t="s">
        <v>199</v>
      </c>
      <c r="AB257" s="72" t="s">
        <v>199</v>
      </c>
      <c r="AC257" s="72" t="s">
        <v>199</v>
      </c>
      <c r="AD257" s="56" t="s">
        <v>209</v>
      </c>
      <c r="AE257" s="56" t="s">
        <v>248</v>
      </c>
      <c r="AF257" s="56" t="s">
        <v>199</v>
      </c>
      <c r="AG257" s="56" t="s">
        <v>199</v>
      </c>
      <c r="AH257" s="56" t="s">
        <v>199</v>
      </c>
      <c r="AI257" s="72" t="s">
        <v>199</v>
      </c>
      <c r="AJ257" s="56" t="s">
        <v>199</v>
      </c>
      <c r="AK257" s="56" t="s">
        <v>199</v>
      </c>
      <c r="AL257" s="56" t="s">
        <v>650</v>
      </c>
    </row>
    <row r="258" spans="2:38" s="226" customFormat="1" ht="171" hidden="1">
      <c r="B258" s="56" t="s">
        <v>453</v>
      </c>
      <c r="C258" s="57" t="s">
        <v>859</v>
      </c>
      <c r="D258" s="56" t="s">
        <v>1223</v>
      </c>
      <c r="E258" s="81" t="s">
        <v>1174</v>
      </c>
      <c r="F258" s="56" t="s">
        <v>1224</v>
      </c>
      <c r="G258" s="56"/>
      <c r="H258" s="56" t="s">
        <v>1167</v>
      </c>
      <c r="I258" s="56" t="s">
        <v>863</v>
      </c>
      <c r="J258" s="56" t="s">
        <v>199</v>
      </c>
      <c r="K258" s="56" t="s">
        <v>199</v>
      </c>
      <c r="L258" s="56" t="s">
        <v>199</v>
      </c>
      <c r="M258" s="56" t="s">
        <v>1234</v>
      </c>
      <c r="N258" s="56" t="s">
        <v>1235</v>
      </c>
      <c r="O258" s="58" t="s">
        <v>1236</v>
      </c>
      <c r="P258" s="56" t="s">
        <v>673</v>
      </c>
      <c r="Q258" s="56" t="s">
        <v>199</v>
      </c>
      <c r="R258" s="72" t="s">
        <v>99</v>
      </c>
      <c r="S258" s="59">
        <v>45597</v>
      </c>
      <c r="T258" s="59">
        <v>45626</v>
      </c>
      <c r="U258" s="59" t="s">
        <v>99</v>
      </c>
      <c r="V258" s="40">
        <v>400000</v>
      </c>
      <c r="W258" s="56"/>
      <c r="X258" s="56">
        <v>20</v>
      </c>
      <c r="Y258" s="56" t="s">
        <v>245</v>
      </c>
      <c r="Z258" s="72" t="s">
        <v>199</v>
      </c>
      <c r="AA258" s="72" t="s">
        <v>199</v>
      </c>
      <c r="AB258" s="72" t="s">
        <v>199</v>
      </c>
      <c r="AC258" s="72" t="s">
        <v>199</v>
      </c>
      <c r="AD258" s="56" t="s">
        <v>209</v>
      </c>
      <c r="AE258" s="56" t="s">
        <v>248</v>
      </c>
      <c r="AF258" s="56" t="s">
        <v>199</v>
      </c>
      <c r="AG258" s="56" t="s">
        <v>199</v>
      </c>
      <c r="AH258" s="56" t="s">
        <v>199</v>
      </c>
      <c r="AI258" s="72" t="s">
        <v>199</v>
      </c>
      <c r="AJ258" s="56" t="s">
        <v>199</v>
      </c>
      <c r="AK258" s="56" t="s">
        <v>199</v>
      </c>
      <c r="AL258" s="56" t="s">
        <v>1229</v>
      </c>
    </row>
    <row r="259" spans="2:38" s="226" customFormat="1" ht="171" hidden="1">
      <c r="B259" s="56" t="s">
        <v>453</v>
      </c>
      <c r="C259" s="57" t="s">
        <v>859</v>
      </c>
      <c r="D259" s="56" t="s">
        <v>1223</v>
      </c>
      <c r="E259" s="81" t="s">
        <v>1174</v>
      </c>
      <c r="F259" s="56" t="s">
        <v>1224</v>
      </c>
      <c r="G259" s="56"/>
      <c r="H259" s="56" t="s">
        <v>1167</v>
      </c>
      <c r="I259" s="56" t="s">
        <v>863</v>
      </c>
      <c r="J259" s="56" t="s">
        <v>199</v>
      </c>
      <c r="K259" s="56" t="s">
        <v>199</v>
      </c>
      <c r="L259" s="56" t="s">
        <v>199</v>
      </c>
      <c r="M259" s="56" t="s">
        <v>1237</v>
      </c>
      <c r="N259" s="56" t="s">
        <v>1238</v>
      </c>
      <c r="O259" s="58" t="s">
        <v>1239</v>
      </c>
      <c r="P259" s="56" t="s">
        <v>673</v>
      </c>
      <c r="Q259" s="56" t="s">
        <v>1240</v>
      </c>
      <c r="R259" s="72" t="s">
        <v>99</v>
      </c>
      <c r="S259" s="59">
        <v>45597</v>
      </c>
      <c r="T259" s="59">
        <v>45626</v>
      </c>
      <c r="U259" s="59" t="s">
        <v>512</v>
      </c>
      <c r="V259" s="40">
        <v>3600000</v>
      </c>
      <c r="W259" s="56"/>
      <c r="X259" s="56">
        <v>15</v>
      </c>
      <c r="Y259" s="56" t="s">
        <v>245</v>
      </c>
      <c r="Z259" s="72" t="s">
        <v>199</v>
      </c>
      <c r="AA259" s="72" t="s">
        <v>199</v>
      </c>
      <c r="AB259" s="72" t="s">
        <v>199</v>
      </c>
      <c r="AC259" s="72" t="s">
        <v>199</v>
      </c>
      <c r="AD259" s="56" t="s">
        <v>209</v>
      </c>
      <c r="AE259" s="56" t="s">
        <v>248</v>
      </c>
      <c r="AF259" s="56" t="s">
        <v>199</v>
      </c>
      <c r="AG259" s="56" t="s">
        <v>199</v>
      </c>
      <c r="AH259" s="56" t="s">
        <v>199</v>
      </c>
      <c r="AI259" s="72" t="s">
        <v>199</v>
      </c>
      <c r="AJ259" s="56" t="s">
        <v>199</v>
      </c>
      <c r="AK259" s="56" t="s">
        <v>199</v>
      </c>
      <c r="AL259" s="56" t="s">
        <v>1241</v>
      </c>
    </row>
    <row r="260" spans="2:38" s="226" customFormat="1" ht="171" hidden="1">
      <c r="B260" s="56" t="s">
        <v>453</v>
      </c>
      <c r="C260" s="57" t="s">
        <v>859</v>
      </c>
      <c r="D260" s="56" t="s">
        <v>1223</v>
      </c>
      <c r="E260" s="81" t="s">
        <v>1174</v>
      </c>
      <c r="F260" s="56" t="s">
        <v>1224</v>
      </c>
      <c r="G260" s="56"/>
      <c r="H260" s="56" t="s">
        <v>1167</v>
      </c>
      <c r="I260" s="56" t="s">
        <v>863</v>
      </c>
      <c r="J260" s="56" t="s">
        <v>199</v>
      </c>
      <c r="K260" s="56" t="s">
        <v>199</v>
      </c>
      <c r="L260" s="56" t="s">
        <v>199</v>
      </c>
      <c r="M260" s="56" t="s">
        <v>1242</v>
      </c>
      <c r="N260" s="56" t="s">
        <v>1243</v>
      </c>
      <c r="O260" s="56" t="s">
        <v>1244</v>
      </c>
      <c r="P260" s="56" t="s">
        <v>673</v>
      </c>
      <c r="Q260" s="56" t="s">
        <v>1240</v>
      </c>
      <c r="R260" s="72" t="s">
        <v>99</v>
      </c>
      <c r="S260" s="59">
        <v>45597</v>
      </c>
      <c r="T260" s="59">
        <v>45626</v>
      </c>
      <c r="U260" s="59" t="s">
        <v>512</v>
      </c>
      <c r="V260" s="40">
        <v>2000000</v>
      </c>
      <c r="W260" s="56"/>
      <c r="X260" s="56">
        <v>10</v>
      </c>
      <c r="Y260" s="56" t="s">
        <v>245</v>
      </c>
      <c r="Z260" s="72" t="s">
        <v>199</v>
      </c>
      <c r="AA260" s="72" t="s">
        <v>199</v>
      </c>
      <c r="AB260" s="72" t="s">
        <v>199</v>
      </c>
      <c r="AC260" s="72" t="s">
        <v>199</v>
      </c>
      <c r="AD260" s="56" t="s">
        <v>209</v>
      </c>
      <c r="AE260" s="56" t="s">
        <v>248</v>
      </c>
      <c r="AF260" s="56" t="s">
        <v>199</v>
      </c>
      <c r="AG260" s="56" t="s">
        <v>199</v>
      </c>
      <c r="AH260" s="56" t="s">
        <v>199</v>
      </c>
      <c r="AI260" s="72" t="s">
        <v>199</v>
      </c>
      <c r="AJ260" s="56" t="s">
        <v>199</v>
      </c>
      <c r="AK260" s="56" t="s">
        <v>199</v>
      </c>
      <c r="AL260" s="56" t="s">
        <v>1229</v>
      </c>
    </row>
    <row r="261" spans="2:38" s="226" customFormat="1" ht="171" hidden="1">
      <c r="B261" s="56" t="s">
        <v>453</v>
      </c>
      <c r="C261" s="57" t="s">
        <v>859</v>
      </c>
      <c r="D261" s="56" t="s">
        <v>1223</v>
      </c>
      <c r="E261" s="81" t="s">
        <v>1174</v>
      </c>
      <c r="F261" s="56" t="s">
        <v>1245</v>
      </c>
      <c r="G261" s="56"/>
      <c r="H261" s="56" t="s">
        <v>1167</v>
      </c>
      <c r="I261" s="56" t="s">
        <v>863</v>
      </c>
      <c r="J261" s="56" t="s">
        <v>199</v>
      </c>
      <c r="K261" s="56" t="s">
        <v>199</v>
      </c>
      <c r="L261" s="56" t="s">
        <v>199</v>
      </c>
      <c r="M261" s="56" t="s">
        <v>1246</v>
      </c>
      <c r="N261" s="56" t="s">
        <v>1247</v>
      </c>
      <c r="O261" s="65" t="s">
        <v>1248</v>
      </c>
      <c r="P261" s="56" t="s">
        <v>806</v>
      </c>
      <c r="Q261" s="56" t="s">
        <v>1249</v>
      </c>
      <c r="R261" s="56" t="s">
        <v>99</v>
      </c>
      <c r="S261" s="59">
        <v>45306</v>
      </c>
      <c r="T261" s="59">
        <v>45319</v>
      </c>
      <c r="U261" s="39" t="s">
        <v>512</v>
      </c>
      <c r="V261" s="56"/>
      <c r="W261" s="56"/>
      <c r="X261" s="60">
        <v>0.1</v>
      </c>
      <c r="Y261" s="56" t="s">
        <v>1250</v>
      </c>
      <c r="Z261" s="56" t="s">
        <v>354</v>
      </c>
      <c r="AA261" s="72" t="s">
        <v>199</v>
      </c>
      <c r="AB261" s="72" t="s">
        <v>199</v>
      </c>
      <c r="AC261" s="72" t="s">
        <v>199</v>
      </c>
      <c r="AD261" s="56" t="s">
        <v>209</v>
      </c>
      <c r="AE261" s="56" t="s">
        <v>199</v>
      </c>
      <c r="AF261" s="56" t="s">
        <v>199</v>
      </c>
      <c r="AG261" s="56" t="s">
        <v>199</v>
      </c>
      <c r="AH261" s="56" t="s">
        <v>199</v>
      </c>
      <c r="AI261" s="56" t="s">
        <v>199</v>
      </c>
      <c r="AJ261" s="56" t="s">
        <v>199</v>
      </c>
      <c r="AK261" s="56" t="s">
        <v>199</v>
      </c>
      <c r="AL261" s="56" t="s">
        <v>199</v>
      </c>
    </row>
    <row r="262" spans="2:38" s="226" customFormat="1" ht="171" hidden="1">
      <c r="B262" s="56" t="s">
        <v>453</v>
      </c>
      <c r="C262" s="57" t="s">
        <v>859</v>
      </c>
      <c r="D262" s="56" t="s">
        <v>1223</v>
      </c>
      <c r="E262" s="81" t="s">
        <v>1174</v>
      </c>
      <c r="F262" s="56" t="s">
        <v>1245</v>
      </c>
      <c r="G262" s="56"/>
      <c r="H262" s="56" t="s">
        <v>1167</v>
      </c>
      <c r="I262" s="56" t="s">
        <v>863</v>
      </c>
      <c r="J262" s="56" t="s">
        <v>199</v>
      </c>
      <c r="K262" s="56" t="s">
        <v>199</v>
      </c>
      <c r="L262" s="56" t="s">
        <v>199</v>
      </c>
      <c r="M262" s="56" t="s">
        <v>1251</v>
      </c>
      <c r="N262" s="56" t="s">
        <v>1252</v>
      </c>
      <c r="O262" s="65" t="s">
        <v>1253</v>
      </c>
      <c r="P262" s="56" t="s">
        <v>806</v>
      </c>
      <c r="Q262" s="56" t="s">
        <v>1249</v>
      </c>
      <c r="R262" s="56" t="s">
        <v>99</v>
      </c>
      <c r="S262" s="59">
        <v>45319</v>
      </c>
      <c r="T262" s="59">
        <v>45350</v>
      </c>
      <c r="U262" s="39" t="s">
        <v>512</v>
      </c>
      <c r="V262" s="56"/>
      <c r="W262" s="56"/>
      <c r="X262" s="60">
        <v>0.1</v>
      </c>
      <c r="Y262" s="56" t="s">
        <v>1250</v>
      </c>
      <c r="Z262" s="56" t="s">
        <v>354</v>
      </c>
      <c r="AA262" s="72" t="s">
        <v>199</v>
      </c>
      <c r="AB262" s="72" t="s">
        <v>199</v>
      </c>
      <c r="AC262" s="72" t="s">
        <v>199</v>
      </c>
      <c r="AD262" s="56" t="s">
        <v>209</v>
      </c>
      <c r="AE262" s="56" t="s">
        <v>199</v>
      </c>
      <c r="AF262" s="56" t="s">
        <v>199</v>
      </c>
      <c r="AG262" s="56" t="s">
        <v>199</v>
      </c>
      <c r="AH262" s="56" t="s">
        <v>199</v>
      </c>
      <c r="AI262" s="56" t="s">
        <v>199</v>
      </c>
      <c r="AJ262" s="56" t="s">
        <v>199</v>
      </c>
      <c r="AK262" s="56" t="s">
        <v>199</v>
      </c>
      <c r="AL262" s="56" t="s">
        <v>199</v>
      </c>
    </row>
    <row r="263" spans="2:38" s="226" customFormat="1" ht="171" hidden="1">
      <c r="B263" s="56" t="s">
        <v>453</v>
      </c>
      <c r="C263" s="57" t="s">
        <v>859</v>
      </c>
      <c r="D263" s="56" t="s">
        <v>1223</v>
      </c>
      <c r="E263" s="81" t="s">
        <v>1174</v>
      </c>
      <c r="F263" s="56" t="s">
        <v>1245</v>
      </c>
      <c r="G263" s="56"/>
      <c r="H263" s="56" t="s">
        <v>1167</v>
      </c>
      <c r="I263" s="56" t="s">
        <v>863</v>
      </c>
      <c r="J263" s="56" t="s">
        <v>199</v>
      </c>
      <c r="K263" s="56" t="s">
        <v>199</v>
      </c>
      <c r="L263" s="56" t="s">
        <v>199</v>
      </c>
      <c r="M263" s="56" t="s">
        <v>1254</v>
      </c>
      <c r="N263" s="56" t="s">
        <v>1255</v>
      </c>
      <c r="O263" s="65" t="s">
        <v>1256</v>
      </c>
      <c r="P263" s="56" t="s">
        <v>806</v>
      </c>
      <c r="Q263" s="56" t="s">
        <v>1249</v>
      </c>
      <c r="R263" s="56" t="s">
        <v>99</v>
      </c>
      <c r="S263" s="59">
        <v>45323</v>
      </c>
      <c r="T263" s="59">
        <v>45337</v>
      </c>
      <c r="U263" s="39" t="s">
        <v>512</v>
      </c>
      <c r="V263" s="56"/>
      <c r="W263" s="56"/>
      <c r="X263" s="60">
        <v>0.1</v>
      </c>
      <c r="Y263" s="56" t="s">
        <v>1250</v>
      </c>
      <c r="Z263" s="56" t="s">
        <v>354</v>
      </c>
      <c r="AA263" s="72" t="s">
        <v>199</v>
      </c>
      <c r="AB263" s="72" t="s">
        <v>199</v>
      </c>
      <c r="AC263" s="72" t="s">
        <v>199</v>
      </c>
      <c r="AD263" s="56" t="s">
        <v>209</v>
      </c>
      <c r="AE263" s="56" t="s">
        <v>199</v>
      </c>
      <c r="AF263" s="56" t="s">
        <v>199</v>
      </c>
      <c r="AG263" s="56" t="s">
        <v>199</v>
      </c>
      <c r="AH263" s="56" t="s">
        <v>199</v>
      </c>
      <c r="AI263" s="56" t="s">
        <v>199</v>
      </c>
      <c r="AJ263" s="56" t="s">
        <v>199</v>
      </c>
      <c r="AK263" s="56" t="s">
        <v>199</v>
      </c>
      <c r="AL263" s="56" t="s">
        <v>199</v>
      </c>
    </row>
    <row r="264" spans="2:38" s="226" customFormat="1" ht="171" hidden="1">
      <c r="B264" s="56" t="s">
        <v>453</v>
      </c>
      <c r="C264" s="57" t="s">
        <v>859</v>
      </c>
      <c r="D264" s="56" t="s">
        <v>1223</v>
      </c>
      <c r="E264" s="81" t="s">
        <v>1174</v>
      </c>
      <c r="F264" s="56" t="s">
        <v>1245</v>
      </c>
      <c r="G264" s="56"/>
      <c r="H264" s="56" t="s">
        <v>1167</v>
      </c>
      <c r="I264" s="56" t="s">
        <v>863</v>
      </c>
      <c r="J264" s="56" t="s">
        <v>199</v>
      </c>
      <c r="K264" s="56" t="s">
        <v>199</v>
      </c>
      <c r="L264" s="56" t="s">
        <v>199</v>
      </c>
      <c r="M264" s="56" t="s">
        <v>1257</v>
      </c>
      <c r="N264" s="56" t="s">
        <v>1258</v>
      </c>
      <c r="O264" s="65" t="s">
        <v>1259</v>
      </c>
      <c r="P264" s="56" t="s">
        <v>806</v>
      </c>
      <c r="Q264" s="56" t="s">
        <v>1249</v>
      </c>
      <c r="R264" s="56" t="s">
        <v>99</v>
      </c>
      <c r="S264" s="59">
        <v>45337</v>
      </c>
      <c r="T264" s="59">
        <v>45342</v>
      </c>
      <c r="U264" s="39" t="s">
        <v>512</v>
      </c>
      <c r="V264" s="56"/>
      <c r="W264" s="56"/>
      <c r="X264" s="60">
        <v>0.1</v>
      </c>
      <c r="Y264" s="56" t="s">
        <v>1250</v>
      </c>
      <c r="Z264" s="56" t="s">
        <v>1260</v>
      </c>
      <c r="AA264" s="56" t="s">
        <v>354</v>
      </c>
      <c r="AB264" s="72" t="s">
        <v>199</v>
      </c>
      <c r="AC264" s="72" t="s">
        <v>199</v>
      </c>
      <c r="AD264" s="56" t="s">
        <v>209</v>
      </c>
      <c r="AE264" s="56" t="s">
        <v>199</v>
      </c>
      <c r="AF264" s="56" t="s">
        <v>199</v>
      </c>
      <c r="AG264" s="56" t="s">
        <v>199</v>
      </c>
      <c r="AH264" s="56" t="s">
        <v>199</v>
      </c>
      <c r="AI264" s="56" t="s">
        <v>199</v>
      </c>
      <c r="AJ264" s="56" t="s">
        <v>199</v>
      </c>
      <c r="AK264" s="56" t="s">
        <v>199</v>
      </c>
      <c r="AL264" s="56" t="s">
        <v>199</v>
      </c>
    </row>
    <row r="265" spans="2:38" s="226" customFormat="1" ht="171" hidden="1">
      <c r="B265" s="56" t="s">
        <v>453</v>
      </c>
      <c r="C265" s="57" t="s">
        <v>859</v>
      </c>
      <c r="D265" s="56" t="s">
        <v>1223</v>
      </c>
      <c r="E265" s="81" t="s">
        <v>1174</v>
      </c>
      <c r="F265" s="56" t="s">
        <v>1245</v>
      </c>
      <c r="G265" s="56"/>
      <c r="H265" s="56" t="s">
        <v>1167</v>
      </c>
      <c r="I265" s="56" t="s">
        <v>863</v>
      </c>
      <c r="J265" s="56" t="s">
        <v>199</v>
      </c>
      <c r="K265" s="56" t="s">
        <v>199</v>
      </c>
      <c r="L265" s="56" t="s">
        <v>199</v>
      </c>
      <c r="M265" s="56" t="s">
        <v>1261</v>
      </c>
      <c r="N265" s="56" t="s">
        <v>1262</v>
      </c>
      <c r="O265" s="65" t="s">
        <v>1263</v>
      </c>
      <c r="P265" s="56" t="s">
        <v>806</v>
      </c>
      <c r="Q265" s="56" t="s">
        <v>1249</v>
      </c>
      <c r="R265" s="56" t="s">
        <v>99</v>
      </c>
      <c r="S265" s="59">
        <v>45342</v>
      </c>
      <c r="T265" s="59">
        <v>45366</v>
      </c>
      <c r="U265" s="39" t="s">
        <v>512</v>
      </c>
      <c r="V265" s="56"/>
      <c r="W265" s="56"/>
      <c r="X265" s="60">
        <v>0.1</v>
      </c>
      <c r="Y265" s="56" t="s">
        <v>1250</v>
      </c>
      <c r="Z265" s="56" t="s">
        <v>1260</v>
      </c>
      <c r="AA265" s="56" t="s">
        <v>354</v>
      </c>
      <c r="AB265" s="72" t="s">
        <v>199</v>
      </c>
      <c r="AC265" s="72" t="s">
        <v>199</v>
      </c>
      <c r="AD265" s="56" t="s">
        <v>209</v>
      </c>
      <c r="AE265" s="56" t="s">
        <v>199</v>
      </c>
      <c r="AF265" s="56" t="s">
        <v>199</v>
      </c>
      <c r="AG265" s="56" t="s">
        <v>199</v>
      </c>
      <c r="AH265" s="56" t="s">
        <v>199</v>
      </c>
      <c r="AI265" s="56" t="s">
        <v>199</v>
      </c>
      <c r="AJ265" s="56" t="s">
        <v>199</v>
      </c>
      <c r="AK265" s="56" t="s">
        <v>199</v>
      </c>
      <c r="AL265" s="56" t="s">
        <v>199</v>
      </c>
    </row>
    <row r="266" spans="2:38" s="226" customFormat="1" ht="171" hidden="1">
      <c r="B266" s="56" t="s">
        <v>453</v>
      </c>
      <c r="C266" s="57" t="s">
        <v>859</v>
      </c>
      <c r="D266" s="56" t="s">
        <v>1223</v>
      </c>
      <c r="E266" s="81" t="s">
        <v>1174</v>
      </c>
      <c r="F266" s="56" t="s">
        <v>1245</v>
      </c>
      <c r="G266" s="56"/>
      <c r="H266" s="56" t="s">
        <v>1167</v>
      </c>
      <c r="I266" s="56" t="s">
        <v>863</v>
      </c>
      <c r="J266" s="56" t="s">
        <v>199</v>
      </c>
      <c r="K266" s="56" t="s">
        <v>199</v>
      </c>
      <c r="L266" s="56" t="s">
        <v>199</v>
      </c>
      <c r="M266" s="56" t="s">
        <v>1264</v>
      </c>
      <c r="N266" s="56" t="s">
        <v>1265</v>
      </c>
      <c r="O266" s="65" t="s">
        <v>1266</v>
      </c>
      <c r="P266" s="56" t="s">
        <v>806</v>
      </c>
      <c r="Q266" s="56" t="s">
        <v>1249</v>
      </c>
      <c r="R266" s="56" t="s">
        <v>99</v>
      </c>
      <c r="S266" s="59">
        <v>45342</v>
      </c>
      <c r="T266" s="59">
        <v>45381</v>
      </c>
      <c r="U266" s="39" t="s">
        <v>512</v>
      </c>
      <c r="V266" s="56"/>
      <c r="W266" s="56"/>
      <c r="X266" s="60">
        <v>0.1</v>
      </c>
      <c r="Y266" s="56" t="s">
        <v>1250</v>
      </c>
      <c r="Z266" s="56" t="s">
        <v>1260</v>
      </c>
      <c r="AA266" s="56" t="s">
        <v>1267</v>
      </c>
      <c r="AB266" s="56" t="s">
        <v>354</v>
      </c>
      <c r="AC266" s="72" t="s">
        <v>199</v>
      </c>
      <c r="AD266" s="56" t="s">
        <v>209</v>
      </c>
      <c r="AE266" s="56" t="s">
        <v>199</v>
      </c>
      <c r="AF266" s="56" t="s">
        <v>199</v>
      </c>
      <c r="AG266" s="56" t="s">
        <v>199</v>
      </c>
      <c r="AH266" s="56" t="s">
        <v>199</v>
      </c>
      <c r="AI266" s="56" t="s">
        <v>199</v>
      </c>
      <c r="AJ266" s="56" t="s">
        <v>199</v>
      </c>
      <c r="AK266" s="56" t="s">
        <v>199</v>
      </c>
      <c r="AL266" s="56" t="s">
        <v>199</v>
      </c>
    </row>
    <row r="267" spans="2:38" s="226" customFormat="1" ht="171" hidden="1">
      <c r="B267" s="56" t="s">
        <v>453</v>
      </c>
      <c r="C267" s="57" t="s">
        <v>859</v>
      </c>
      <c r="D267" s="56" t="s">
        <v>1223</v>
      </c>
      <c r="E267" s="81" t="s">
        <v>1174</v>
      </c>
      <c r="F267" s="56" t="s">
        <v>1245</v>
      </c>
      <c r="G267" s="56"/>
      <c r="H267" s="56" t="s">
        <v>1167</v>
      </c>
      <c r="I267" s="56" t="s">
        <v>863</v>
      </c>
      <c r="J267" s="56" t="s">
        <v>199</v>
      </c>
      <c r="K267" s="56" t="s">
        <v>199</v>
      </c>
      <c r="L267" s="56" t="s">
        <v>199</v>
      </c>
      <c r="M267" s="56" t="s">
        <v>1268</v>
      </c>
      <c r="N267" s="56" t="s">
        <v>1269</v>
      </c>
      <c r="O267" s="65" t="s">
        <v>1270</v>
      </c>
      <c r="P267" s="56" t="s">
        <v>806</v>
      </c>
      <c r="Q267" s="56" t="s">
        <v>1249</v>
      </c>
      <c r="R267" s="56" t="s">
        <v>99</v>
      </c>
      <c r="S267" s="59">
        <v>45383</v>
      </c>
      <c r="T267" s="59">
        <v>45427</v>
      </c>
      <c r="U267" s="39" t="s">
        <v>512</v>
      </c>
      <c r="V267" s="56"/>
      <c r="W267" s="56"/>
      <c r="X267" s="60">
        <v>0.1</v>
      </c>
      <c r="Y267" s="56" t="s">
        <v>1250</v>
      </c>
      <c r="Z267" s="56" t="s">
        <v>1260</v>
      </c>
      <c r="AA267" s="56" t="s">
        <v>1267</v>
      </c>
      <c r="AB267" s="56" t="s">
        <v>354</v>
      </c>
      <c r="AC267" s="72" t="s">
        <v>199</v>
      </c>
      <c r="AD267" s="56" t="s">
        <v>209</v>
      </c>
      <c r="AE267" s="56" t="s">
        <v>199</v>
      </c>
      <c r="AF267" s="56" t="s">
        <v>199</v>
      </c>
      <c r="AG267" s="56" t="s">
        <v>199</v>
      </c>
      <c r="AH267" s="56" t="s">
        <v>199</v>
      </c>
      <c r="AI267" s="56" t="s">
        <v>199</v>
      </c>
      <c r="AJ267" s="56" t="s">
        <v>199</v>
      </c>
      <c r="AK267" s="56" t="s">
        <v>199</v>
      </c>
      <c r="AL267" s="56" t="s">
        <v>199</v>
      </c>
    </row>
    <row r="268" spans="2:38" s="226" customFormat="1" ht="171" hidden="1">
      <c r="B268" s="56" t="s">
        <v>453</v>
      </c>
      <c r="C268" s="57" t="s">
        <v>859</v>
      </c>
      <c r="D268" s="56" t="s">
        <v>1223</v>
      </c>
      <c r="E268" s="81" t="s">
        <v>1174</v>
      </c>
      <c r="F268" s="56" t="s">
        <v>1245</v>
      </c>
      <c r="G268" s="56"/>
      <c r="H268" s="56" t="s">
        <v>1167</v>
      </c>
      <c r="I268" s="56" t="s">
        <v>863</v>
      </c>
      <c r="J268" s="56" t="s">
        <v>199</v>
      </c>
      <c r="K268" s="56" t="s">
        <v>199</v>
      </c>
      <c r="L268" s="56" t="s">
        <v>199</v>
      </c>
      <c r="M268" s="56" t="s">
        <v>1271</v>
      </c>
      <c r="N268" s="56" t="s">
        <v>1272</v>
      </c>
      <c r="O268" s="65" t="s">
        <v>1273</v>
      </c>
      <c r="P268" s="56" t="s">
        <v>806</v>
      </c>
      <c r="Q268" s="56" t="s">
        <v>1249</v>
      </c>
      <c r="R268" s="56" t="s">
        <v>99</v>
      </c>
      <c r="S268" s="59">
        <v>45397</v>
      </c>
      <c r="T268" s="59">
        <v>45473</v>
      </c>
      <c r="U268" s="39" t="s">
        <v>512</v>
      </c>
      <c r="V268" s="56"/>
      <c r="W268" s="56"/>
      <c r="X268" s="60">
        <v>0.1</v>
      </c>
      <c r="Y268" s="56" t="s">
        <v>1250</v>
      </c>
      <c r="Z268" s="56" t="s">
        <v>1260</v>
      </c>
      <c r="AA268" s="56" t="s">
        <v>1267</v>
      </c>
      <c r="AB268" s="56" t="s">
        <v>354</v>
      </c>
      <c r="AC268" s="72" t="s">
        <v>199</v>
      </c>
      <c r="AD268" s="56" t="s">
        <v>209</v>
      </c>
      <c r="AE268" s="56" t="s">
        <v>199</v>
      </c>
      <c r="AF268" s="56" t="s">
        <v>199</v>
      </c>
      <c r="AG268" s="56" t="s">
        <v>199</v>
      </c>
      <c r="AH268" s="56" t="s">
        <v>199</v>
      </c>
      <c r="AI268" s="56" t="s">
        <v>199</v>
      </c>
      <c r="AJ268" s="56" t="s">
        <v>199</v>
      </c>
      <c r="AK268" s="56" t="s">
        <v>199</v>
      </c>
      <c r="AL268" s="56" t="s">
        <v>199</v>
      </c>
    </row>
    <row r="269" spans="2:38" s="226" customFormat="1" ht="171" hidden="1">
      <c r="B269" s="56" t="s">
        <v>453</v>
      </c>
      <c r="C269" s="57" t="s">
        <v>859</v>
      </c>
      <c r="D269" s="56" t="s">
        <v>1223</v>
      </c>
      <c r="E269" s="81" t="s">
        <v>1174</v>
      </c>
      <c r="F269" s="56" t="s">
        <v>1245</v>
      </c>
      <c r="G269" s="56"/>
      <c r="H269" s="56" t="s">
        <v>1167</v>
      </c>
      <c r="I269" s="56" t="s">
        <v>863</v>
      </c>
      <c r="J269" s="56" t="s">
        <v>199</v>
      </c>
      <c r="K269" s="56" t="s">
        <v>199</v>
      </c>
      <c r="L269" s="56" t="s">
        <v>199</v>
      </c>
      <c r="M269" s="56" t="s">
        <v>1274</v>
      </c>
      <c r="N269" s="56" t="s">
        <v>1275</v>
      </c>
      <c r="O269" s="65" t="s">
        <v>1276</v>
      </c>
      <c r="P269" s="56" t="s">
        <v>806</v>
      </c>
      <c r="Q269" s="56" t="s">
        <v>1249</v>
      </c>
      <c r="R269" s="56" t="s">
        <v>99</v>
      </c>
      <c r="S269" s="59">
        <v>45352</v>
      </c>
      <c r="T269" s="59">
        <v>45397</v>
      </c>
      <c r="U269" s="39" t="s">
        <v>512</v>
      </c>
      <c r="V269" s="56"/>
      <c r="W269" s="56"/>
      <c r="X269" s="60">
        <v>0.1</v>
      </c>
      <c r="Y269" s="56" t="s">
        <v>1250</v>
      </c>
      <c r="Z269" s="56" t="s">
        <v>1267</v>
      </c>
      <c r="AA269" s="56" t="s">
        <v>354</v>
      </c>
      <c r="AB269" s="72" t="s">
        <v>199</v>
      </c>
      <c r="AC269" s="72" t="s">
        <v>199</v>
      </c>
      <c r="AD269" s="56" t="s">
        <v>209</v>
      </c>
      <c r="AE269" s="56" t="s">
        <v>199</v>
      </c>
      <c r="AF269" s="56" t="s">
        <v>199</v>
      </c>
      <c r="AG269" s="56" t="s">
        <v>199</v>
      </c>
      <c r="AH269" s="56" t="s">
        <v>199</v>
      </c>
      <c r="AI269" s="56" t="s">
        <v>199</v>
      </c>
      <c r="AJ269" s="56" t="s">
        <v>199</v>
      </c>
      <c r="AK269" s="56" t="s">
        <v>199</v>
      </c>
      <c r="AL269" s="56" t="s">
        <v>199</v>
      </c>
    </row>
    <row r="270" spans="2:38" s="226" customFormat="1" ht="171" hidden="1">
      <c r="B270" s="56" t="s">
        <v>453</v>
      </c>
      <c r="C270" s="57" t="s">
        <v>859</v>
      </c>
      <c r="D270" s="56" t="s">
        <v>1223</v>
      </c>
      <c r="E270" s="81" t="s">
        <v>1174</v>
      </c>
      <c r="F270" s="56" t="s">
        <v>1245</v>
      </c>
      <c r="G270" s="56"/>
      <c r="H270" s="56" t="s">
        <v>1167</v>
      </c>
      <c r="I270" s="56" t="s">
        <v>863</v>
      </c>
      <c r="J270" s="56" t="s">
        <v>199</v>
      </c>
      <c r="K270" s="56" t="s">
        <v>199</v>
      </c>
      <c r="L270" s="56" t="s">
        <v>199</v>
      </c>
      <c r="M270" s="56" t="s">
        <v>1277</v>
      </c>
      <c r="N270" s="56" t="s">
        <v>1278</v>
      </c>
      <c r="O270" s="65" t="s">
        <v>1279</v>
      </c>
      <c r="P270" s="56" t="s">
        <v>806</v>
      </c>
      <c r="Q270" s="56" t="s">
        <v>1249</v>
      </c>
      <c r="R270" s="56" t="s">
        <v>99</v>
      </c>
      <c r="S270" s="59">
        <v>45397</v>
      </c>
      <c r="T270" s="59">
        <v>45412</v>
      </c>
      <c r="U270" s="39" t="s">
        <v>512</v>
      </c>
      <c r="V270" s="56"/>
      <c r="W270" s="56"/>
      <c r="X270" s="60">
        <v>0.1</v>
      </c>
      <c r="Y270" s="56" t="s">
        <v>1250</v>
      </c>
      <c r="Z270" s="56" t="s">
        <v>1267</v>
      </c>
      <c r="AA270" s="56" t="s">
        <v>354</v>
      </c>
      <c r="AB270" s="72" t="s">
        <v>199</v>
      </c>
      <c r="AC270" s="72" t="s">
        <v>199</v>
      </c>
      <c r="AD270" s="56" t="s">
        <v>209</v>
      </c>
      <c r="AE270" s="56" t="s">
        <v>199</v>
      </c>
      <c r="AF270" s="56" t="s">
        <v>199</v>
      </c>
      <c r="AG270" s="56" t="s">
        <v>199</v>
      </c>
      <c r="AH270" s="56" t="s">
        <v>199</v>
      </c>
      <c r="AI270" s="56" t="s">
        <v>199</v>
      </c>
      <c r="AJ270" s="56" t="s">
        <v>199</v>
      </c>
      <c r="AK270" s="56" t="s">
        <v>199</v>
      </c>
      <c r="AL270" s="56" t="s">
        <v>199</v>
      </c>
    </row>
    <row r="271" spans="2:38" s="226" customFormat="1" ht="171" hidden="1">
      <c r="B271" s="56" t="s">
        <v>453</v>
      </c>
      <c r="C271" s="57" t="s">
        <v>859</v>
      </c>
      <c r="D271" s="56" t="s">
        <v>1223</v>
      </c>
      <c r="E271" s="81" t="s">
        <v>1174</v>
      </c>
      <c r="F271" s="56" t="s">
        <v>1304</v>
      </c>
      <c r="G271" s="56"/>
      <c r="H271" s="56" t="s">
        <v>1167</v>
      </c>
      <c r="I271" s="56" t="s">
        <v>863</v>
      </c>
      <c r="J271" s="56" t="s">
        <v>199</v>
      </c>
      <c r="K271" s="56" t="s">
        <v>199</v>
      </c>
      <c r="L271" s="56" t="s">
        <v>199</v>
      </c>
      <c r="M271" s="56" t="s">
        <v>1305</v>
      </c>
      <c r="N271" s="65" t="s">
        <v>1306</v>
      </c>
      <c r="O271" s="65" t="s">
        <v>1307</v>
      </c>
      <c r="P271" s="56" t="s">
        <v>806</v>
      </c>
      <c r="Q271" s="56" t="s">
        <v>1249</v>
      </c>
      <c r="R271" s="56" t="s">
        <v>99</v>
      </c>
      <c r="S271" s="59">
        <v>45337</v>
      </c>
      <c r="T271" s="59">
        <v>45366</v>
      </c>
      <c r="U271" s="39" t="s">
        <v>512</v>
      </c>
      <c r="V271" s="56"/>
      <c r="W271" s="56"/>
      <c r="X271" s="60">
        <v>0.2</v>
      </c>
      <c r="Y271" s="56" t="s">
        <v>1250</v>
      </c>
      <c r="Z271" s="56" t="s">
        <v>354</v>
      </c>
      <c r="AA271" s="72" t="s">
        <v>199</v>
      </c>
      <c r="AB271" s="72" t="s">
        <v>199</v>
      </c>
      <c r="AC271" s="72" t="s">
        <v>199</v>
      </c>
      <c r="AD271" s="56" t="s">
        <v>487</v>
      </c>
      <c r="AE271" s="56" t="s">
        <v>199</v>
      </c>
      <c r="AF271" s="72" t="s">
        <v>199</v>
      </c>
      <c r="AG271" s="56" t="s">
        <v>199</v>
      </c>
      <c r="AH271" s="56" t="s">
        <v>199</v>
      </c>
      <c r="AI271" s="56" t="s">
        <v>199</v>
      </c>
      <c r="AJ271" s="56" t="s">
        <v>199</v>
      </c>
      <c r="AK271" s="56" t="s">
        <v>199</v>
      </c>
      <c r="AL271" s="56" t="s">
        <v>199</v>
      </c>
    </row>
    <row r="272" spans="2:38" s="226" customFormat="1" ht="171" hidden="1">
      <c r="B272" s="56" t="s">
        <v>453</v>
      </c>
      <c r="C272" s="57" t="s">
        <v>859</v>
      </c>
      <c r="D272" s="56" t="s">
        <v>1223</v>
      </c>
      <c r="E272" s="81" t="s">
        <v>1174</v>
      </c>
      <c r="F272" s="56" t="s">
        <v>1304</v>
      </c>
      <c r="G272" s="56"/>
      <c r="H272" s="56" t="s">
        <v>1167</v>
      </c>
      <c r="I272" s="56" t="s">
        <v>863</v>
      </c>
      <c r="J272" s="56" t="s">
        <v>199</v>
      </c>
      <c r="K272" s="56" t="s">
        <v>199</v>
      </c>
      <c r="L272" s="56" t="s">
        <v>199</v>
      </c>
      <c r="M272" s="56" t="s">
        <v>1308</v>
      </c>
      <c r="N272" s="65" t="s">
        <v>1309</v>
      </c>
      <c r="O272" s="65" t="s">
        <v>1310</v>
      </c>
      <c r="P272" s="56" t="s">
        <v>806</v>
      </c>
      <c r="Q272" s="56" t="s">
        <v>1249</v>
      </c>
      <c r="R272" s="56" t="s">
        <v>99</v>
      </c>
      <c r="S272" s="59">
        <v>45366</v>
      </c>
      <c r="T272" s="59">
        <v>45381</v>
      </c>
      <c r="U272" s="39" t="s">
        <v>512</v>
      </c>
      <c r="V272" s="56"/>
      <c r="W272" s="56"/>
      <c r="X272" s="60">
        <v>0.2</v>
      </c>
      <c r="Y272" s="56" t="s">
        <v>1250</v>
      </c>
      <c r="Z272" s="56" t="s">
        <v>354</v>
      </c>
      <c r="AA272" s="72" t="s">
        <v>199</v>
      </c>
      <c r="AB272" s="72" t="s">
        <v>199</v>
      </c>
      <c r="AC272" s="72" t="s">
        <v>199</v>
      </c>
      <c r="AD272" s="56" t="s">
        <v>487</v>
      </c>
      <c r="AE272" s="56" t="s">
        <v>199</v>
      </c>
      <c r="AF272" s="56" t="s">
        <v>199</v>
      </c>
      <c r="AG272" s="56" t="s">
        <v>199</v>
      </c>
      <c r="AH272" s="56" t="s">
        <v>199</v>
      </c>
      <c r="AI272" s="56" t="s">
        <v>199</v>
      </c>
      <c r="AJ272" s="56" t="s">
        <v>199</v>
      </c>
      <c r="AK272" s="56" t="s">
        <v>199</v>
      </c>
      <c r="AL272" s="56" t="s">
        <v>199</v>
      </c>
    </row>
    <row r="273" spans="2:38" s="226" customFormat="1" ht="171" hidden="1">
      <c r="B273" s="56" t="s">
        <v>453</v>
      </c>
      <c r="C273" s="57" t="s">
        <v>859</v>
      </c>
      <c r="D273" s="56" t="s">
        <v>1223</v>
      </c>
      <c r="E273" s="81" t="s">
        <v>1174</v>
      </c>
      <c r="F273" s="56" t="s">
        <v>1304</v>
      </c>
      <c r="G273" s="56"/>
      <c r="H273" s="56" t="s">
        <v>1167</v>
      </c>
      <c r="I273" s="56" t="s">
        <v>863</v>
      </c>
      <c r="J273" s="56" t="s">
        <v>199</v>
      </c>
      <c r="K273" s="56" t="s">
        <v>199</v>
      </c>
      <c r="L273" s="56" t="s">
        <v>199</v>
      </c>
      <c r="M273" s="56" t="s">
        <v>1311</v>
      </c>
      <c r="N273" s="65" t="s">
        <v>1312</v>
      </c>
      <c r="O273" s="65" t="s">
        <v>1313</v>
      </c>
      <c r="P273" s="56" t="s">
        <v>806</v>
      </c>
      <c r="Q273" s="56" t="s">
        <v>1249</v>
      </c>
      <c r="R273" s="56" t="s">
        <v>99</v>
      </c>
      <c r="S273" s="59">
        <v>45381</v>
      </c>
      <c r="T273" s="59">
        <v>45397</v>
      </c>
      <c r="U273" s="39" t="s">
        <v>512</v>
      </c>
      <c r="V273" s="56"/>
      <c r="W273" s="56"/>
      <c r="X273" s="60">
        <v>0.2</v>
      </c>
      <c r="Y273" s="56" t="s">
        <v>1250</v>
      </c>
      <c r="Z273" s="56" t="s">
        <v>354</v>
      </c>
      <c r="AA273" s="72" t="s">
        <v>199</v>
      </c>
      <c r="AB273" s="72" t="s">
        <v>199</v>
      </c>
      <c r="AC273" s="72" t="s">
        <v>199</v>
      </c>
      <c r="AD273" s="56" t="s">
        <v>487</v>
      </c>
      <c r="AE273" s="56" t="s">
        <v>199</v>
      </c>
      <c r="AF273" s="56" t="s">
        <v>199</v>
      </c>
      <c r="AG273" s="56" t="s">
        <v>199</v>
      </c>
      <c r="AH273" s="56" t="s">
        <v>199</v>
      </c>
      <c r="AI273" s="56" t="s">
        <v>199</v>
      </c>
      <c r="AJ273" s="56" t="s">
        <v>199</v>
      </c>
      <c r="AK273" s="56" t="s">
        <v>199</v>
      </c>
      <c r="AL273" s="56" t="s">
        <v>199</v>
      </c>
    </row>
    <row r="274" spans="2:38" s="226" customFormat="1" ht="171" hidden="1">
      <c r="B274" s="56" t="s">
        <v>453</v>
      </c>
      <c r="C274" s="57" t="s">
        <v>859</v>
      </c>
      <c r="D274" s="56" t="s">
        <v>1223</v>
      </c>
      <c r="E274" s="81" t="s">
        <v>1174</v>
      </c>
      <c r="F274" s="56" t="s">
        <v>1304</v>
      </c>
      <c r="G274" s="56"/>
      <c r="H274" s="56" t="s">
        <v>1167</v>
      </c>
      <c r="I274" s="56" t="s">
        <v>863</v>
      </c>
      <c r="J274" s="56" t="s">
        <v>199</v>
      </c>
      <c r="K274" s="56" t="s">
        <v>199</v>
      </c>
      <c r="L274" s="56" t="s">
        <v>199</v>
      </c>
      <c r="M274" s="56" t="s">
        <v>1314</v>
      </c>
      <c r="N274" s="56" t="s">
        <v>1315</v>
      </c>
      <c r="O274" s="65" t="s">
        <v>1316</v>
      </c>
      <c r="P274" s="56" t="s">
        <v>806</v>
      </c>
      <c r="Q274" s="56" t="s">
        <v>1249</v>
      </c>
      <c r="R274" s="56" t="s">
        <v>99</v>
      </c>
      <c r="S274" s="59">
        <v>45444</v>
      </c>
      <c r="T274" s="59">
        <v>45458</v>
      </c>
      <c r="U274" s="39" t="s">
        <v>512</v>
      </c>
      <c r="V274" s="56"/>
      <c r="W274" s="56"/>
      <c r="X274" s="60">
        <v>0.2</v>
      </c>
      <c r="Y274" s="56" t="s">
        <v>1250</v>
      </c>
      <c r="Z274" s="56" t="s">
        <v>354</v>
      </c>
      <c r="AA274" s="72" t="s">
        <v>199</v>
      </c>
      <c r="AB274" s="72" t="s">
        <v>199</v>
      </c>
      <c r="AC274" s="72" t="s">
        <v>199</v>
      </c>
      <c r="AD274" s="56" t="s">
        <v>487</v>
      </c>
      <c r="AE274" s="56" t="s">
        <v>199</v>
      </c>
      <c r="AF274" s="56" t="s">
        <v>199</v>
      </c>
      <c r="AG274" s="56" t="s">
        <v>199</v>
      </c>
      <c r="AH274" s="56" t="s">
        <v>199</v>
      </c>
      <c r="AI274" s="56" t="s">
        <v>199</v>
      </c>
      <c r="AJ274" s="56" t="s">
        <v>199</v>
      </c>
      <c r="AK274" s="56" t="s">
        <v>199</v>
      </c>
      <c r="AL274" s="56" t="s">
        <v>199</v>
      </c>
    </row>
    <row r="275" spans="2:38" s="226" customFormat="1" ht="171" hidden="1">
      <c r="B275" s="56" t="s">
        <v>453</v>
      </c>
      <c r="C275" s="57" t="s">
        <v>859</v>
      </c>
      <c r="D275" s="56" t="s">
        <v>1223</v>
      </c>
      <c r="E275" s="81" t="s">
        <v>1174</v>
      </c>
      <c r="F275" s="56" t="s">
        <v>1304</v>
      </c>
      <c r="G275" s="56"/>
      <c r="H275" s="56" t="s">
        <v>1167</v>
      </c>
      <c r="I275" s="56" t="s">
        <v>863</v>
      </c>
      <c r="J275" s="56" t="s">
        <v>199</v>
      </c>
      <c r="K275" s="56" t="s">
        <v>199</v>
      </c>
      <c r="L275" s="56" t="s">
        <v>199</v>
      </c>
      <c r="M275" s="56" t="s">
        <v>1317</v>
      </c>
      <c r="N275" s="56" t="s">
        <v>1318</v>
      </c>
      <c r="O275" s="65" t="s">
        <v>1319</v>
      </c>
      <c r="P275" s="56" t="s">
        <v>806</v>
      </c>
      <c r="Q275" s="56" t="s">
        <v>1249</v>
      </c>
      <c r="R275" s="56" t="s">
        <v>99</v>
      </c>
      <c r="S275" s="59">
        <v>45458</v>
      </c>
      <c r="T275" s="59">
        <v>45488</v>
      </c>
      <c r="U275" s="39" t="s">
        <v>512</v>
      </c>
      <c r="V275" s="56"/>
      <c r="W275" s="56"/>
      <c r="X275" s="60">
        <v>0.2</v>
      </c>
      <c r="Y275" s="56" t="s">
        <v>1250</v>
      </c>
      <c r="Z275" s="56" t="s">
        <v>354</v>
      </c>
      <c r="AA275" s="72" t="s">
        <v>199</v>
      </c>
      <c r="AB275" s="72" t="s">
        <v>199</v>
      </c>
      <c r="AC275" s="72" t="s">
        <v>199</v>
      </c>
      <c r="AD275" s="56" t="s">
        <v>487</v>
      </c>
      <c r="AE275" s="56" t="s">
        <v>199</v>
      </c>
      <c r="AF275" s="56" t="s">
        <v>199</v>
      </c>
      <c r="AG275" s="56" t="s">
        <v>199</v>
      </c>
      <c r="AH275" s="56" t="s">
        <v>199</v>
      </c>
      <c r="AI275" s="56" t="s">
        <v>199</v>
      </c>
      <c r="AJ275" s="56" t="s">
        <v>199</v>
      </c>
      <c r="AK275" s="56" t="s">
        <v>199</v>
      </c>
      <c r="AL275" s="56" t="s">
        <v>199</v>
      </c>
    </row>
    <row r="276" spans="2:38" s="226" customFormat="1" ht="171" hidden="1">
      <c r="B276" s="56" t="s">
        <v>453</v>
      </c>
      <c r="C276" s="57" t="s">
        <v>859</v>
      </c>
      <c r="D276" s="56" t="s">
        <v>1223</v>
      </c>
      <c r="E276" s="81" t="s">
        <v>1174</v>
      </c>
      <c r="F276" s="56" t="s">
        <v>1320</v>
      </c>
      <c r="G276" s="56"/>
      <c r="H276" s="56" t="s">
        <v>1167</v>
      </c>
      <c r="I276" s="56" t="s">
        <v>863</v>
      </c>
      <c r="J276" s="56" t="s">
        <v>199</v>
      </c>
      <c r="K276" s="56" t="s">
        <v>199</v>
      </c>
      <c r="L276" s="56" t="s">
        <v>199</v>
      </c>
      <c r="M276" s="56" t="s">
        <v>1321</v>
      </c>
      <c r="N276" s="56" t="s">
        <v>1322</v>
      </c>
      <c r="O276" s="65" t="s">
        <v>1323</v>
      </c>
      <c r="P276" s="56" t="s">
        <v>806</v>
      </c>
      <c r="Q276" s="56" t="s">
        <v>1249</v>
      </c>
      <c r="R276" s="56" t="s">
        <v>99</v>
      </c>
      <c r="S276" s="59">
        <v>45474</v>
      </c>
      <c r="T276" s="59">
        <v>45488</v>
      </c>
      <c r="U276" s="39" t="s">
        <v>512</v>
      </c>
      <c r="V276" s="56"/>
      <c r="W276" s="56"/>
      <c r="X276" s="60">
        <v>0.05</v>
      </c>
      <c r="Y276" s="56" t="s">
        <v>1250</v>
      </c>
      <c r="Z276" s="56" t="s">
        <v>354</v>
      </c>
      <c r="AA276" s="72" t="s">
        <v>199</v>
      </c>
      <c r="AB276" s="72" t="s">
        <v>199</v>
      </c>
      <c r="AC276" s="72" t="s">
        <v>199</v>
      </c>
      <c r="AD276" s="56" t="s">
        <v>487</v>
      </c>
      <c r="AE276" s="56" t="s">
        <v>199</v>
      </c>
      <c r="AF276" s="56" t="s">
        <v>199</v>
      </c>
      <c r="AG276" s="56" t="s">
        <v>199</v>
      </c>
      <c r="AH276" s="56" t="s">
        <v>199</v>
      </c>
      <c r="AI276" s="56" t="s">
        <v>199</v>
      </c>
      <c r="AJ276" s="56" t="s">
        <v>199</v>
      </c>
      <c r="AK276" s="56" t="s">
        <v>199</v>
      </c>
      <c r="AL276" s="56" t="s">
        <v>199</v>
      </c>
    </row>
    <row r="277" spans="2:38" s="226" customFormat="1" ht="171" hidden="1">
      <c r="B277" s="56" t="s">
        <v>453</v>
      </c>
      <c r="C277" s="57" t="s">
        <v>859</v>
      </c>
      <c r="D277" s="56" t="s">
        <v>1223</v>
      </c>
      <c r="E277" s="81" t="s">
        <v>1174</v>
      </c>
      <c r="F277" s="56" t="s">
        <v>1320</v>
      </c>
      <c r="G277" s="56"/>
      <c r="H277" s="56" t="s">
        <v>1167</v>
      </c>
      <c r="I277" s="56" t="s">
        <v>863</v>
      </c>
      <c r="J277" s="56" t="s">
        <v>199</v>
      </c>
      <c r="K277" s="56" t="s">
        <v>199</v>
      </c>
      <c r="L277" s="56" t="s">
        <v>199</v>
      </c>
      <c r="M277" s="56" t="s">
        <v>1324</v>
      </c>
      <c r="N277" s="56" t="s">
        <v>1325</v>
      </c>
      <c r="O277" s="65" t="s">
        <v>1326</v>
      </c>
      <c r="P277" s="56" t="s">
        <v>806</v>
      </c>
      <c r="Q277" s="56" t="s">
        <v>1249</v>
      </c>
      <c r="R277" s="56" t="s">
        <v>99</v>
      </c>
      <c r="S277" s="59">
        <v>45488</v>
      </c>
      <c r="T277" s="59">
        <v>45503</v>
      </c>
      <c r="U277" s="39" t="s">
        <v>512</v>
      </c>
      <c r="V277" s="56"/>
      <c r="W277" s="56"/>
      <c r="X277" s="60">
        <v>0.1</v>
      </c>
      <c r="Y277" s="56" t="s">
        <v>1250</v>
      </c>
      <c r="Z277" s="56" t="s">
        <v>1267</v>
      </c>
      <c r="AA277" s="56" t="s">
        <v>354</v>
      </c>
      <c r="AB277" s="72" t="s">
        <v>199</v>
      </c>
      <c r="AC277" s="72" t="s">
        <v>199</v>
      </c>
      <c r="AD277" s="56" t="s">
        <v>487</v>
      </c>
      <c r="AE277" s="56" t="s">
        <v>199</v>
      </c>
      <c r="AF277" s="56" t="s">
        <v>199</v>
      </c>
      <c r="AG277" s="56" t="s">
        <v>199</v>
      </c>
      <c r="AH277" s="56" t="s">
        <v>199</v>
      </c>
      <c r="AI277" s="56" t="s">
        <v>199</v>
      </c>
      <c r="AJ277" s="56" t="s">
        <v>199</v>
      </c>
      <c r="AK277" s="56" t="s">
        <v>199</v>
      </c>
      <c r="AL277" s="56" t="s">
        <v>199</v>
      </c>
    </row>
    <row r="278" spans="2:38" s="226" customFormat="1" ht="171" hidden="1">
      <c r="B278" s="56" t="s">
        <v>453</v>
      </c>
      <c r="C278" s="57" t="s">
        <v>859</v>
      </c>
      <c r="D278" s="56" t="s">
        <v>1223</v>
      </c>
      <c r="E278" s="81" t="s">
        <v>1174</v>
      </c>
      <c r="F278" s="56" t="s">
        <v>1320</v>
      </c>
      <c r="G278" s="56"/>
      <c r="H278" s="56" t="s">
        <v>1167</v>
      </c>
      <c r="I278" s="56" t="s">
        <v>863</v>
      </c>
      <c r="J278" s="56" t="s">
        <v>199</v>
      </c>
      <c r="K278" s="56" t="s">
        <v>199</v>
      </c>
      <c r="L278" s="56" t="s">
        <v>199</v>
      </c>
      <c r="M278" s="56" t="s">
        <v>1327</v>
      </c>
      <c r="N278" s="56" t="s">
        <v>1328</v>
      </c>
      <c r="O278" s="65" t="s">
        <v>1329</v>
      </c>
      <c r="P278" s="56" t="s">
        <v>806</v>
      </c>
      <c r="Q278" s="56" t="s">
        <v>1249</v>
      </c>
      <c r="R278" s="56" t="s">
        <v>99</v>
      </c>
      <c r="S278" s="59">
        <v>45505</v>
      </c>
      <c r="T278" s="59">
        <v>45534</v>
      </c>
      <c r="U278" s="39" t="s">
        <v>512</v>
      </c>
      <c r="V278" s="56"/>
      <c r="W278" s="56"/>
      <c r="X278" s="60">
        <v>0.15</v>
      </c>
      <c r="Y278" s="56" t="s">
        <v>1250</v>
      </c>
      <c r="Z278" s="56" t="s">
        <v>354</v>
      </c>
      <c r="AA278" s="72" t="s">
        <v>199</v>
      </c>
      <c r="AB278" s="72" t="s">
        <v>199</v>
      </c>
      <c r="AC278" s="72" t="s">
        <v>199</v>
      </c>
      <c r="AD278" s="56" t="s">
        <v>487</v>
      </c>
      <c r="AE278" s="56" t="s">
        <v>199</v>
      </c>
      <c r="AF278" s="56" t="s">
        <v>199</v>
      </c>
      <c r="AG278" s="56" t="s">
        <v>199</v>
      </c>
      <c r="AH278" s="56" t="s">
        <v>199</v>
      </c>
      <c r="AI278" s="56" t="s">
        <v>199</v>
      </c>
      <c r="AJ278" s="56" t="s">
        <v>199</v>
      </c>
      <c r="AK278" s="56" t="s">
        <v>199</v>
      </c>
      <c r="AL278" s="56" t="s">
        <v>199</v>
      </c>
    </row>
    <row r="279" spans="2:38" s="226" customFormat="1" ht="171" hidden="1">
      <c r="B279" s="56" t="s">
        <v>453</v>
      </c>
      <c r="C279" s="57" t="s">
        <v>859</v>
      </c>
      <c r="D279" s="56" t="s">
        <v>1223</v>
      </c>
      <c r="E279" s="81" t="s">
        <v>1174</v>
      </c>
      <c r="F279" s="56" t="s">
        <v>1320</v>
      </c>
      <c r="G279" s="56"/>
      <c r="H279" s="56" t="s">
        <v>1167</v>
      </c>
      <c r="I279" s="56" t="s">
        <v>863</v>
      </c>
      <c r="J279" s="56" t="s">
        <v>199</v>
      </c>
      <c r="K279" s="56" t="s">
        <v>199</v>
      </c>
      <c r="L279" s="56" t="s">
        <v>199</v>
      </c>
      <c r="M279" s="56" t="s">
        <v>1330</v>
      </c>
      <c r="N279" s="56" t="s">
        <v>1331</v>
      </c>
      <c r="O279" s="65" t="s">
        <v>1332</v>
      </c>
      <c r="P279" s="56" t="s">
        <v>806</v>
      </c>
      <c r="Q279" s="56" t="s">
        <v>1249</v>
      </c>
      <c r="R279" s="56" t="s">
        <v>99</v>
      </c>
      <c r="S279" s="59">
        <v>45536</v>
      </c>
      <c r="T279" s="59">
        <v>45565</v>
      </c>
      <c r="U279" s="39" t="s">
        <v>512</v>
      </c>
      <c r="V279" s="56"/>
      <c r="W279" s="56"/>
      <c r="X279" s="60">
        <v>0.15</v>
      </c>
      <c r="Y279" s="56" t="s">
        <v>1250</v>
      </c>
      <c r="Z279" s="56" t="s">
        <v>354</v>
      </c>
      <c r="AA279" s="72" t="s">
        <v>199</v>
      </c>
      <c r="AB279" s="72" t="s">
        <v>199</v>
      </c>
      <c r="AC279" s="72" t="s">
        <v>199</v>
      </c>
      <c r="AD279" s="56" t="s">
        <v>487</v>
      </c>
      <c r="AE279" s="56" t="s">
        <v>199</v>
      </c>
      <c r="AF279" s="56" t="s">
        <v>199</v>
      </c>
      <c r="AG279" s="56" t="s">
        <v>199</v>
      </c>
      <c r="AH279" s="56" t="s">
        <v>199</v>
      </c>
      <c r="AI279" s="56" t="s">
        <v>199</v>
      </c>
      <c r="AJ279" s="56" t="s">
        <v>199</v>
      </c>
      <c r="AK279" s="56" t="s">
        <v>199</v>
      </c>
      <c r="AL279" s="56" t="s">
        <v>199</v>
      </c>
    </row>
    <row r="280" spans="2:38" s="226" customFormat="1" ht="171" hidden="1">
      <c r="B280" s="56" t="s">
        <v>453</v>
      </c>
      <c r="C280" s="57" t="s">
        <v>859</v>
      </c>
      <c r="D280" s="56" t="s">
        <v>1223</v>
      </c>
      <c r="E280" s="81" t="s">
        <v>1174</v>
      </c>
      <c r="F280" s="56" t="s">
        <v>1320</v>
      </c>
      <c r="G280" s="56"/>
      <c r="H280" s="56" t="s">
        <v>1167</v>
      </c>
      <c r="I280" s="56" t="s">
        <v>863</v>
      </c>
      <c r="J280" s="56" t="s">
        <v>199</v>
      </c>
      <c r="K280" s="56" t="s">
        <v>199</v>
      </c>
      <c r="L280" s="56" t="s">
        <v>199</v>
      </c>
      <c r="M280" s="56" t="s">
        <v>1333</v>
      </c>
      <c r="N280" s="56" t="s">
        <v>1334</v>
      </c>
      <c r="O280" s="65" t="s">
        <v>1335</v>
      </c>
      <c r="P280" s="56" t="s">
        <v>806</v>
      </c>
      <c r="Q280" s="56" t="s">
        <v>1249</v>
      </c>
      <c r="R280" s="56" t="s">
        <v>99</v>
      </c>
      <c r="S280" s="59">
        <v>45536</v>
      </c>
      <c r="T280" s="59">
        <v>45550</v>
      </c>
      <c r="U280" s="39" t="s">
        <v>512</v>
      </c>
      <c r="V280" s="56"/>
      <c r="W280" s="56"/>
      <c r="X280" s="60">
        <v>0.05</v>
      </c>
      <c r="Y280" s="56" t="s">
        <v>1250</v>
      </c>
      <c r="Z280" s="56" t="s">
        <v>354</v>
      </c>
      <c r="AA280" s="72" t="s">
        <v>199</v>
      </c>
      <c r="AB280" s="72" t="s">
        <v>199</v>
      </c>
      <c r="AC280" s="72" t="s">
        <v>199</v>
      </c>
      <c r="AD280" s="56" t="s">
        <v>487</v>
      </c>
      <c r="AE280" s="56" t="s">
        <v>199</v>
      </c>
      <c r="AF280" s="56" t="s">
        <v>199</v>
      </c>
      <c r="AG280" s="56" t="s">
        <v>199</v>
      </c>
      <c r="AH280" s="56" t="s">
        <v>199</v>
      </c>
      <c r="AI280" s="56" t="s">
        <v>199</v>
      </c>
      <c r="AJ280" s="56" t="s">
        <v>199</v>
      </c>
      <c r="AK280" s="56" t="s">
        <v>199</v>
      </c>
      <c r="AL280" s="56" t="s">
        <v>199</v>
      </c>
    </row>
    <row r="281" spans="2:38" s="226" customFormat="1" ht="171" hidden="1">
      <c r="B281" s="56" t="s">
        <v>453</v>
      </c>
      <c r="C281" s="57" t="s">
        <v>859</v>
      </c>
      <c r="D281" s="56" t="s">
        <v>1223</v>
      </c>
      <c r="E281" s="81" t="s">
        <v>1174</v>
      </c>
      <c r="F281" s="56" t="s">
        <v>1320</v>
      </c>
      <c r="G281" s="56"/>
      <c r="H281" s="56" t="s">
        <v>1167</v>
      </c>
      <c r="I281" s="56" t="s">
        <v>863</v>
      </c>
      <c r="J281" s="56" t="s">
        <v>199</v>
      </c>
      <c r="K281" s="56" t="s">
        <v>199</v>
      </c>
      <c r="L281" s="56" t="s">
        <v>199</v>
      </c>
      <c r="M281" s="56" t="s">
        <v>1336</v>
      </c>
      <c r="N281" s="56" t="s">
        <v>1337</v>
      </c>
      <c r="O281" s="65" t="s">
        <v>1338</v>
      </c>
      <c r="P281" s="56" t="s">
        <v>806</v>
      </c>
      <c r="Q281" s="56" t="s">
        <v>1249</v>
      </c>
      <c r="R281" s="56" t="s">
        <v>99</v>
      </c>
      <c r="S281" s="59">
        <v>45550</v>
      </c>
      <c r="T281" s="59">
        <v>45580</v>
      </c>
      <c r="U281" s="39" t="s">
        <v>512</v>
      </c>
      <c r="V281" s="56"/>
      <c r="W281" s="56"/>
      <c r="X281" s="60">
        <v>0.05</v>
      </c>
      <c r="Y281" s="56" t="s">
        <v>1250</v>
      </c>
      <c r="Z281" s="56" t="s">
        <v>1267</v>
      </c>
      <c r="AA281" s="56" t="s">
        <v>354</v>
      </c>
      <c r="AB281" s="72" t="s">
        <v>199</v>
      </c>
      <c r="AC281" s="72" t="s">
        <v>199</v>
      </c>
      <c r="AD281" s="56" t="s">
        <v>487</v>
      </c>
      <c r="AE281" s="56" t="s">
        <v>199</v>
      </c>
      <c r="AF281" s="56" t="s">
        <v>199</v>
      </c>
      <c r="AG281" s="56" t="s">
        <v>199</v>
      </c>
      <c r="AH281" s="56" t="s">
        <v>199</v>
      </c>
      <c r="AI281" s="56" t="s">
        <v>199</v>
      </c>
      <c r="AJ281" s="56" t="s">
        <v>199</v>
      </c>
      <c r="AK281" s="56" t="s">
        <v>199</v>
      </c>
      <c r="AL281" s="56" t="s">
        <v>199</v>
      </c>
    </row>
    <row r="282" spans="2:38" s="226" customFormat="1" ht="171" hidden="1">
      <c r="B282" s="56" t="s">
        <v>453</v>
      </c>
      <c r="C282" s="57" t="s">
        <v>859</v>
      </c>
      <c r="D282" s="56" t="s">
        <v>1223</v>
      </c>
      <c r="E282" s="81" t="s">
        <v>1174</v>
      </c>
      <c r="F282" s="56" t="s">
        <v>1320</v>
      </c>
      <c r="G282" s="56"/>
      <c r="H282" s="56" t="s">
        <v>1167</v>
      </c>
      <c r="I282" s="56" t="s">
        <v>863</v>
      </c>
      <c r="J282" s="56" t="s">
        <v>199</v>
      </c>
      <c r="K282" s="56" t="s">
        <v>199</v>
      </c>
      <c r="L282" s="56" t="s">
        <v>199</v>
      </c>
      <c r="M282" s="56" t="s">
        <v>1339</v>
      </c>
      <c r="N282" s="56" t="s">
        <v>1340</v>
      </c>
      <c r="O282" s="65" t="s">
        <v>1341</v>
      </c>
      <c r="P282" s="56" t="s">
        <v>806</v>
      </c>
      <c r="Q282" s="56" t="s">
        <v>1249</v>
      </c>
      <c r="R282" s="56" t="s">
        <v>99</v>
      </c>
      <c r="S282" s="59">
        <v>45580</v>
      </c>
      <c r="T282" s="59">
        <v>45595</v>
      </c>
      <c r="U282" s="39" t="s">
        <v>512</v>
      </c>
      <c r="V282" s="56"/>
      <c r="W282" s="56"/>
      <c r="X282" s="60">
        <v>0.1</v>
      </c>
      <c r="Y282" s="56" t="s">
        <v>1250</v>
      </c>
      <c r="Z282" s="56" t="s">
        <v>1267</v>
      </c>
      <c r="AA282" s="56" t="s">
        <v>354</v>
      </c>
      <c r="AB282" s="72" t="s">
        <v>199</v>
      </c>
      <c r="AC282" s="72" t="s">
        <v>199</v>
      </c>
      <c r="AD282" s="56" t="s">
        <v>487</v>
      </c>
      <c r="AE282" s="56" t="s">
        <v>199</v>
      </c>
      <c r="AF282" s="56" t="s">
        <v>199</v>
      </c>
      <c r="AG282" s="56" t="s">
        <v>199</v>
      </c>
      <c r="AH282" s="56" t="s">
        <v>199</v>
      </c>
      <c r="AI282" s="56" t="s">
        <v>199</v>
      </c>
      <c r="AJ282" s="56" t="s">
        <v>199</v>
      </c>
      <c r="AK282" s="56" t="s">
        <v>199</v>
      </c>
      <c r="AL282" s="56" t="s">
        <v>199</v>
      </c>
    </row>
    <row r="283" spans="2:38" s="226" customFormat="1" ht="171" hidden="1">
      <c r="B283" s="56" t="s">
        <v>453</v>
      </c>
      <c r="C283" s="57" t="s">
        <v>859</v>
      </c>
      <c r="D283" s="56" t="s">
        <v>1223</v>
      </c>
      <c r="E283" s="81" t="s">
        <v>1174</v>
      </c>
      <c r="F283" s="56" t="s">
        <v>1320</v>
      </c>
      <c r="G283" s="56"/>
      <c r="H283" s="56" t="s">
        <v>1167</v>
      </c>
      <c r="I283" s="56" t="s">
        <v>863</v>
      </c>
      <c r="J283" s="56" t="s">
        <v>199</v>
      </c>
      <c r="K283" s="56" t="s">
        <v>199</v>
      </c>
      <c r="L283" s="56" t="s">
        <v>199</v>
      </c>
      <c r="M283" s="56" t="s">
        <v>1342</v>
      </c>
      <c r="N283" s="56" t="s">
        <v>1343</v>
      </c>
      <c r="O283" s="65" t="s">
        <v>1344</v>
      </c>
      <c r="P283" s="56" t="s">
        <v>806</v>
      </c>
      <c r="Q283" s="56" t="s">
        <v>1249</v>
      </c>
      <c r="R283" s="56" t="s">
        <v>99</v>
      </c>
      <c r="S283" s="59">
        <v>45566</v>
      </c>
      <c r="T283" s="59">
        <v>45626</v>
      </c>
      <c r="U283" s="39" t="s">
        <v>512</v>
      </c>
      <c r="V283" s="56"/>
      <c r="W283" s="56"/>
      <c r="X283" s="60">
        <v>0.1</v>
      </c>
      <c r="Y283" s="56" t="s">
        <v>1250</v>
      </c>
      <c r="Z283" s="56" t="s">
        <v>1267</v>
      </c>
      <c r="AA283" s="56" t="s">
        <v>354</v>
      </c>
      <c r="AB283" s="72" t="s">
        <v>199</v>
      </c>
      <c r="AC283" s="72" t="s">
        <v>199</v>
      </c>
      <c r="AD283" s="56" t="s">
        <v>487</v>
      </c>
      <c r="AE283" s="56" t="s">
        <v>199</v>
      </c>
      <c r="AF283" s="56" t="s">
        <v>199</v>
      </c>
      <c r="AG283" s="56" t="s">
        <v>199</v>
      </c>
      <c r="AH283" s="56" t="s">
        <v>199</v>
      </c>
      <c r="AI283" s="56" t="s">
        <v>199</v>
      </c>
      <c r="AJ283" s="56" t="s">
        <v>199</v>
      </c>
      <c r="AK283" s="56" t="s">
        <v>199</v>
      </c>
      <c r="AL283" s="56" t="s">
        <v>199</v>
      </c>
    </row>
    <row r="284" spans="2:38" s="226" customFormat="1" ht="171" hidden="1">
      <c r="B284" s="56" t="s">
        <v>453</v>
      </c>
      <c r="C284" s="57" t="s">
        <v>859</v>
      </c>
      <c r="D284" s="56" t="s">
        <v>1223</v>
      </c>
      <c r="E284" s="81" t="s">
        <v>1174</v>
      </c>
      <c r="F284" s="56" t="s">
        <v>1320</v>
      </c>
      <c r="G284" s="56"/>
      <c r="H284" s="56" t="s">
        <v>1167</v>
      </c>
      <c r="I284" s="56" t="s">
        <v>863</v>
      </c>
      <c r="J284" s="56" t="s">
        <v>199</v>
      </c>
      <c r="K284" s="56" t="s">
        <v>199</v>
      </c>
      <c r="L284" s="56" t="s">
        <v>199</v>
      </c>
      <c r="M284" s="56" t="s">
        <v>1345</v>
      </c>
      <c r="N284" s="56" t="s">
        <v>1346</v>
      </c>
      <c r="O284" s="56" t="s">
        <v>1347</v>
      </c>
      <c r="P284" s="56" t="s">
        <v>806</v>
      </c>
      <c r="Q284" s="56" t="s">
        <v>1249</v>
      </c>
      <c r="R284" s="56" t="s">
        <v>99</v>
      </c>
      <c r="S284" s="59">
        <v>45597</v>
      </c>
      <c r="T284" s="59">
        <v>45641</v>
      </c>
      <c r="U284" s="39" t="s">
        <v>512</v>
      </c>
      <c r="V284" s="56"/>
      <c r="W284" s="56"/>
      <c r="X284" s="60">
        <v>0.05</v>
      </c>
      <c r="Y284" s="56" t="s">
        <v>1250</v>
      </c>
      <c r="Z284" s="56" t="s">
        <v>354</v>
      </c>
      <c r="AA284" s="72" t="s">
        <v>199</v>
      </c>
      <c r="AB284" s="72" t="s">
        <v>199</v>
      </c>
      <c r="AC284" s="72" t="s">
        <v>199</v>
      </c>
      <c r="AD284" s="56" t="s">
        <v>487</v>
      </c>
      <c r="AE284" s="56" t="s">
        <v>199</v>
      </c>
      <c r="AF284" s="56" t="s">
        <v>199</v>
      </c>
      <c r="AG284" s="56" t="s">
        <v>199</v>
      </c>
      <c r="AH284" s="56" t="s">
        <v>199</v>
      </c>
      <c r="AI284" s="56" t="s">
        <v>199</v>
      </c>
      <c r="AJ284" s="56" t="s">
        <v>199</v>
      </c>
      <c r="AK284" s="56" t="s">
        <v>199</v>
      </c>
      <c r="AL284" s="56" t="s">
        <v>199</v>
      </c>
    </row>
    <row r="285" spans="2:38" s="226" customFormat="1" ht="171" hidden="1">
      <c r="B285" s="56" t="s">
        <v>453</v>
      </c>
      <c r="C285" s="57" t="s">
        <v>859</v>
      </c>
      <c r="D285" s="56" t="s">
        <v>1223</v>
      </c>
      <c r="E285" s="81" t="s">
        <v>1174</v>
      </c>
      <c r="F285" s="56" t="s">
        <v>1320</v>
      </c>
      <c r="G285" s="56"/>
      <c r="H285" s="56" t="s">
        <v>1167</v>
      </c>
      <c r="I285" s="56" t="s">
        <v>863</v>
      </c>
      <c r="J285" s="56" t="s">
        <v>199</v>
      </c>
      <c r="K285" s="56" t="s">
        <v>199</v>
      </c>
      <c r="L285" s="56" t="s">
        <v>199</v>
      </c>
      <c r="M285" s="56" t="s">
        <v>1348</v>
      </c>
      <c r="N285" s="56" t="s">
        <v>1349</v>
      </c>
      <c r="O285" s="56" t="s">
        <v>1350</v>
      </c>
      <c r="P285" s="56" t="s">
        <v>806</v>
      </c>
      <c r="Q285" s="56" t="s">
        <v>1249</v>
      </c>
      <c r="R285" s="56" t="s">
        <v>99</v>
      </c>
      <c r="S285" s="59">
        <v>45597</v>
      </c>
      <c r="T285" s="59">
        <v>45641</v>
      </c>
      <c r="U285" s="39" t="s">
        <v>512</v>
      </c>
      <c r="V285" s="56"/>
      <c r="W285" s="56"/>
      <c r="X285" s="60">
        <v>0.05</v>
      </c>
      <c r="Y285" s="56" t="s">
        <v>1250</v>
      </c>
      <c r="Z285" s="56" t="s">
        <v>1267</v>
      </c>
      <c r="AA285" s="56" t="s">
        <v>354</v>
      </c>
      <c r="AB285" s="72" t="s">
        <v>199</v>
      </c>
      <c r="AC285" s="72" t="s">
        <v>199</v>
      </c>
      <c r="AD285" s="56" t="s">
        <v>487</v>
      </c>
      <c r="AE285" s="56" t="s">
        <v>199</v>
      </c>
      <c r="AF285" s="56" t="s">
        <v>199</v>
      </c>
      <c r="AG285" s="56" t="s">
        <v>199</v>
      </c>
      <c r="AH285" s="56" t="s">
        <v>199</v>
      </c>
      <c r="AI285" s="56" t="s">
        <v>199</v>
      </c>
      <c r="AJ285" s="56" t="s">
        <v>199</v>
      </c>
      <c r="AK285" s="56" t="s">
        <v>199</v>
      </c>
      <c r="AL285" s="56" t="s">
        <v>199</v>
      </c>
    </row>
    <row r="286" spans="2:38" s="226" customFormat="1" ht="171" hidden="1">
      <c r="B286" s="56" t="s">
        <v>453</v>
      </c>
      <c r="C286" s="57" t="s">
        <v>859</v>
      </c>
      <c r="D286" s="56" t="s">
        <v>1223</v>
      </c>
      <c r="E286" s="81" t="s">
        <v>1174</v>
      </c>
      <c r="F286" s="56" t="s">
        <v>1320</v>
      </c>
      <c r="G286" s="56"/>
      <c r="H286" s="56" t="s">
        <v>1167</v>
      </c>
      <c r="I286" s="56" t="s">
        <v>863</v>
      </c>
      <c r="J286" s="56" t="s">
        <v>199</v>
      </c>
      <c r="K286" s="56" t="s">
        <v>199</v>
      </c>
      <c r="L286" s="56" t="s">
        <v>199</v>
      </c>
      <c r="M286" s="56" t="s">
        <v>1351</v>
      </c>
      <c r="N286" s="56" t="s">
        <v>1352</v>
      </c>
      <c r="O286" s="56" t="s">
        <v>1353</v>
      </c>
      <c r="P286" s="56" t="s">
        <v>806</v>
      </c>
      <c r="Q286" s="56" t="s">
        <v>1354</v>
      </c>
      <c r="R286" s="56" t="s">
        <v>99</v>
      </c>
      <c r="S286" s="59">
        <v>45597</v>
      </c>
      <c r="T286" s="59">
        <v>45641</v>
      </c>
      <c r="U286" s="39" t="s">
        <v>512</v>
      </c>
      <c r="V286" s="56"/>
      <c r="W286" s="56"/>
      <c r="X286" s="60">
        <v>0.1</v>
      </c>
      <c r="Y286" s="56" t="s">
        <v>1250</v>
      </c>
      <c r="Z286" s="56" t="s">
        <v>1260</v>
      </c>
      <c r="AA286" s="56" t="s">
        <v>1267</v>
      </c>
      <c r="AB286" s="56" t="s">
        <v>354</v>
      </c>
      <c r="AC286" s="72" t="s">
        <v>199</v>
      </c>
      <c r="AD286" s="56" t="s">
        <v>487</v>
      </c>
      <c r="AE286" s="56" t="s">
        <v>199</v>
      </c>
      <c r="AF286" s="56" t="s">
        <v>199</v>
      </c>
      <c r="AG286" s="56" t="s">
        <v>199</v>
      </c>
      <c r="AH286" s="56" t="s">
        <v>199</v>
      </c>
      <c r="AI286" s="56" t="s">
        <v>199</v>
      </c>
      <c r="AJ286" s="56" t="s">
        <v>199</v>
      </c>
      <c r="AK286" s="56" t="s">
        <v>199</v>
      </c>
      <c r="AL286" s="56" t="s">
        <v>199</v>
      </c>
    </row>
    <row r="287" spans="2:38" s="226" customFormat="1" ht="171" hidden="1">
      <c r="B287" s="56" t="s">
        <v>453</v>
      </c>
      <c r="C287" s="57" t="s">
        <v>859</v>
      </c>
      <c r="D287" s="56" t="s">
        <v>1223</v>
      </c>
      <c r="E287" s="81" t="s">
        <v>1174</v>
      </c>
      <c r="F287" s="56" t="s">
        <v>1320</v>
      </c>
      <c r="G287" s="56"/>
      <c r="H287" s="56" t="s">
        <v>1167</v>
      </c>
      <c r="I287" s="56" t="s">
        <v>863</v>
      </c>
      <c r="J287" s="56" t="s">
        <v>199</v>
      </c>
      <c r="K287" s="56" t="s">
        <v>199</v>
      </c>
      <c r="L287" s="56" t="s">
        <v>199</v>
      </c>
      <c r="M287" s="56" t="s">
        <v>1355</v>
      </c>
      <c r="N287" s="56" t="s">
        <v>1356</v>
      </c>
      <c r="O287" s="56" t="s">
        <v>1357</v>
      </c>
      <c r="P287" s="56" t="s">
        <v>806</v>
      </c>
      <c r="Q287" s="56" t="s">
        <v>1249</v>
      </c>
      <c r="R287" s="56" t="s">
        <v>99</v>
      </c>
      <c r="S287" s="59">
        <v>45597</v>
      </c>
      <c r="T287" s="59">
        <v>45641</v>
      </c>
      <c r="U287" s="39" t="s">
        <v>512</v>
      </c>
      <c r="V287" s="56"/>
      <c r="W287" s="56"/>
      <c r="X287" s="60">
        <v>0.05</v>
      </c>
      <c r="Y287" s="56" t="s">
        <v>1250</v>
      </c>
      <c r="Z287" s="56" t="s">
        <v>1260</v>
      </c>
      <c r="AA287" s="56" t="s">
        <v>1267</v>
      </c>
      <c r="AB287" s="56" t="s">
        <v>354</v>
      </c>
      <c r="AC287" s="72" t="s">
        <v>199</v>
      </c>
      <c r="AD287" s="56" t="s">
        <v>487</v>
      </c>
      <c r="AE287" s="56" t="s">
        <v>199</v>
      </c>
      <c r="AF287" s="56" t="s">
        <v>199</v>
      </c>
      <c r="AG287" s="56" t="s">
        <v>199</v>
      </c>
      <c r="AH287" s="56" t="s">
        <v>199</v>
      </c>
      <c r="AI287" s="56" t="s">
        <v>199</v>
      </c>
      <c r="AJ287" s="56" t="s">
        <v>199</v>
      </c>
      <c r="AK287" s="56" t="s">
        <v>199</v>
      </c>
      <c r="AL287" s="56" t="s">
        <v>199</v>
      </c>
    </row>
    <row r="288" spans="2:38" s="226" customFormat="1" ht="171" hidden="1">
      <c r="B288" s="56" t="s">
        <v>453</v>
      </c>
      <c r="C288" s="57" t="s">
        <v>859</v>
      </c>
      <c r="D288" s="56" t="s">
        <v>1223</v>
      </c>
      <c r="E288" s="81" t="s">
        <v>1174</v>
      </c>
      <c r="F288" s="56" t="s">
        <v>1358</v>
      </c>
      <c r="G288" s="56"/>
      <c r="H288" s="56" t="s">
        <v>1167</v>
      </c>
      <c r="I288" s="56" t="s">
        <v>199</v>
      </c>
      <c r="J288" s="56" t="s">
        <v>199</v>
      </c>
      <c r="K288" s="56" t="s">
        <v>199</v>
      </c>
      <c r="L288" s="56" t="s">
        <v>199</v>
      </c>
      <c r="M288" s="56" t="s">
        <v>1359</v>
      </c>
      <c r="N288" s="56" t="s">
        <v>1359</v>
      </c>
      <c r="O288" s="56" t="s">
        <v>1360</v>
      </c>
      <c r="P288" s="56" t="s">
        <v>806</v>
      </c>
      <c r="Q288" s="56" t="s">
        <v>1249</v>
      </c>
      <c r="R288" s="56" t="s">
        <v>99</v>
      </c>
      <c r="S288" s="96">
        <v>45352</v>
      </c>
      <c r="T288" s="96">
        <v>45458</v>
      </c>
      <c r="U288" s="59" t="s">
        <v>512</v>
      </c>
      <c r="V288" s="40"/>
      <c r="W288" s="56"/>
      <c r="X288" s="56"/>
      <c r="Y288" s="56" t="s">
        <v>354</v>
      </c>
      <c r="Z288" s="56" t="s">
        <v>1250</v>
      </c>
      <c r="AA288" s="72" t="s">
        <v>199</v>
      </c>
      <c r="AB288" s="72" t="s">
        <v>199</v>
      </c>
      <c r="AC288" s="72" t="s">
        <v>199</v>
      </c>
      <c r="AD288" s="56" t="s">
        <v>487</v>
      </c>
      <c r="AE288" s="56" t="s">
        <v>199</v>
      </c>
      <c r="AF288" s="56" t="s">
        <v>199</v>
      </c>
      <c r="AG288" s="56" t="s">
        <v>199</v>
      </c>
      <c r="AH288" s="56" t="s">
        <v>199</v>
      </c>
      <c r="AI288" s="56" t="s">
        <v>199</v>
      </c>
      <c r="AJ288" s="56" t="s">
        <v>199</v>
      </c>
      <c r="AK288" s="56" t="s">
        <v>199</v>
      </c>
      <c r="AL288" s="56" t="s">
        <v>655</v>
      </c>
    </row>
    <row r="289" spans="2:38" s="226" customFormat="1" ht="171" hidden="1">
      <c r="B289" s="56" t="s">
        <v>453</v>
      </c>
      <c r="C289" s="57" t="s">
        <v>859</v>
      </c>
      <c r="D289" s="56" t="s">
        <v>1223</v>
      </c>
      <c r="E289" s="81" t="s">
        <v>1174</v>
      </c>
      <c r="F289" s="56" t="s">
        <v>1358</v>
      </c>
      <c r="G289" s="56"/>
      <c r="H289" s="56" t="s">
        <v>1167</v>
      </c>
      <c r="I289" s="56" t="s">
        <v>199</v>
      </c>
      <c r="J289" s="56" t="s">
        <v>199</v>
      </c>
      <c r="K289" s="56" t="s">
        <v>199</v>
      </c>
      <c r="L289" s="56" t="s">
        <v>199</v>
      </c>
      <c r="M289" s="56" t="s">
        <v>1361</v>
      </c>
      <c r="N289" s="56" t="s">
        <v>1362</v>
      </c>
      <c r="O289" s="56" t="s">
        <v>1363</v>
      </c>
      <c r="P289" s="56" t="s">
        <v>806</v>
      </c>
      <c r="Q289" s="56" t="s">
        <v>1249</v>
      </c>
      <c r="R289" s="56" t="s">
        <v>99</v>
      </c>
      <c r="S289" s="59">
        <v>45458</v>
      </c>
      <c r="T289" s="59">
        <v>45488</v>
      </c>
      <c r="U289" s="59" t="s">
        <v>512</v>
      </c>
      <c r="V289" s="40"/>
      <c r="W289" s="56"/>
      <c r="X289" s="56"/>
      <c r="Y289" s="56" t="s">
        <v>354</v>
      </c>
      <c r="Z289" s="56" t="s">
        <v>1250</v>
      </c>
      <c r="AA289" s="56" t="s">
        <v>400</v>
      </c>
      <c r="AB289" s="72" t="s">
        <v>199</v>
      </c>
      <c r="AC289" s="72" t="s">
        <v>199</v>
      </c>
      <c r="AD289" s="56" t="s">
        <v>487</v>
      </c>
      <c r="AE289" s="56" t="s">
        <v>199</v>
      </c>
      <c r="AF289" s="56" t="s">
        <v>199</v>
      </c>
      <c r="AG289" s="56" t="s">
        <v>199</v>
      </c>
      <c r="AH289" s="56" t="s">
        <v>199</v>
      </c>
      <c r="AI289" s="56" t="s">
        <v>199</v>
      </c>
      <c r="AJ289" s="56" t="s">
        <v>402</v>
      </c>
      <c r="AK289" s="56" t="s">
        <v>403</v>
      </c>
      <c r="AL289" s="56" t="s">
        <v>655</v>
      </c>
    </row>
    <row r="290" spans="2:38" s="226" customFormat="1" ht="171" hidden="1">
      <c r="B290" s="56" t="s">
        <v>453</v>
      </c>
      <c r="C290" s="57" t="s">
        <v>859</v>
      </c>
      <c r="D290" s="56" t="s">
        <v>1223</v>
      </c>
      <c r="E290" s="81" t="s">
        <v>1174</v>
      </c>
      <c r="F290" s="56" t="s">
        <v>1358</v>
      </c>
      <c r="G290" s="56"/>
      <c r="H290" s="56" t="s">
        <v>1167</v>
      </c>
      <c r="I290" s="56" t="s">
        <v>199</v>
      </c>
      <c r="J290" s="56" t="s">
        <v>199</v>
      </c>
      <c r="K290" s="56" t="s">
        <v>199</v>
      </c>
      <c r="L290" s="56" t="s">
        <v>199</v>
      </c>
      <c r="M290" s="56" t="s">
        <v>1364</v>
      </c>
      <c r="N290" s="56" t="s">
        <v>1365</v>
      </c>
      <c r="O290" s="56" t="s">
        <v>1366</v>
      </c>
      <c r="P290" s="56" t="s">
        <v>806</v>
      </c>
      <c r="Q290" s="56" t="s">
        <v>1249</v>
      </c>
      <c r="R290" s="56" t="s">
        <v>99</v>
      </c>
      <c r="S290" s="66">
        <v>45352</v>
      </c>
      <c r="T290" s="66">
        <v>45046</v>
      </c>
      <c r="U290" s="59" t="s">
        <v>512</v>
      </c>
      <c r="V290" s="40"/>
      <c r="W290" s="56"/>
      <c r="X290" s="56"/>
      <c r="Y290" s="56" t="s">
        <v>354</v>
      </c>
      <c r="Z290" s="56" t="s">
        <v>1250</v>
      </c>
      <c r="AA290" s="56" t="s">
        <v>374</v>
      </c>
      <c r="AB290" s="72" t="s">
        <v>199</v>
      </c>
      <c r="AC290" s="72" t="s">
        <v>199</v>
      </c>
      <c r="AD290" s="56" t="s">
        <v>487</v>
      </c>
      <c r="AE290" s="56" t="s">
        <v>199</v>
      </c>
      <c r="AF290" s="56" t="s">
        <v>199</v>
      </c>
      <c r="AG290" s="56" t="s">
        <v>199</v>
      </c>
      <c r="AH290" s="56" t="s">
        <v>199</v>
      </c>
      <c r="AI290" s="56" t="s">
        <v>199</v>
      </c>
      <c r="AJ290" s="56" t="s">
        <v>199</v>
      </c>
      <c r="AK290" s="56" t="s">
        <v>199</v>
      </c>
      <c r="AL290" s="56" t="s">
        <v>655</v>
      </c>
    </row>
    <row r="291" spans="2:38" s="226" customFormat="1" ht="171" hidden="1">
      <c r="B291" s="56" t="s">
        <v>453</v>
      </c>
      <c r="C291" s="57" t="s">
        <v>859</v>
      </c>
      <c r="D291" s="56" t="s">
        <v>1223</v>
      </c>
      <c r="E291" s="81" t="s">
        <v>1174</v>
      </c>
      <c r="F291" s="56" t="s">
        <v>1370</v>
      </c>
      <c r="G291" s="56"/>
      <c r="H291" s="56" t="s">
        <v>1167</v>
      </c>
      <c r="I291" s="56" t="s">
        <v>863</v>
      </c>
      <c r="J291" s="56" t="s">
        <v>199</v>
      </c>
      <c r="K291" s="56" t="s">
        <v>199</v>
      </c>
      <c r="L291" s="56" t="s">
        <v>199</v>
      </c>
      <c r="M291" s="56" t="s">
        <v>1371</v>
      </c>
      <c r="N291" s="56" t="s">
        <v>1372</v>
      </c>
      <c r="O291" s="58" t="s">
        <v>1373</v>
      </c>
      <c r="P291" s="56" t="s">
        <v>1284</v>
      </c>
      <c r="Q291" s="56" t="s">
        <v>1374</v>
      </c>
      <c r="R291" s="56" t="s">
        <v>99</v>
      </c>
      <c r="S291" s="59">
        <v>45306</v>
      </c>
      <c r="T291" s="59">
        <v>45534</v>
      </c>
      <c r="U291" s="59" t="s">
        <v>512</v>
      </c>
      <c r="V291" s="42"/>
      <c r="W291" s="56"/>
      <c r="X291" s="42">
        <v>0.5</v>
      </c>
      <c r="Y291" s="56" t="s">
        <v>355</v>
      </c>
      <c r="Z291" s="56" t="s">
        <v>199</v>
      </c>
      <c r="AA291" s="56" t="s">
        <v>199</v>
      </c>
      <c r="AB291" s="56" t="s">
        <v>199</v>
      </c>
      <c r="AC291" s="56" t="s">
        <v>199</v>
      </c>
      <c r="AD291" s="56" t="s">
        <v>417</v>
      </c>
      <c r="AE291" s="56" t="s">
        <v>199</v>
      </c>
      <c r="AF291" s="56" t="s">
        <v>199</v>
      </c>
      <c r="AG291" s="56" t="s">
        <v>199</v>
      </c>
      <c r="AH291" s="56" t="s">
        <v>199</v>
      </c>
      <c r="AI291" s="56" t="s">
        <v>199</v>
      </c>
      <c r="AJ291" s="56" t="s">
        <v>199</v>
      </c>
      <c r="AK291" s="56" t="s">
        <v>199</v>
      </c>
      <c r="AL291" s="56" t="s">
        <v>497</v>
      </c>
    </row>
    <row r="292" spans="2:38" s="226" customFormat="1" ht="171" hidden="1">
      <c r="B292" s="56" t="s">
        <v>453</v>
      </c>
      <c r="C292" s="57" t="s">
        <v>859</v>
      </c>
      <c r="D292" s="56" t="s">
        <v>1223</v>
      </c>
      <c r="E292" s="81" t="s">
        <v>1174</v>
      </c>
      <c r="F292" s="56" t="s">
        <v>1370</v>
      </c>
      <c r="G292" s="56"/>
      <c r="H292" s="56" t="s">
        <v>1167</v>
      </c>
      <c r="I292" s="56" t="s">
        <v>863</v>
      </c>
      <c r="J292" s="56" t="s">
        <v>199</v>
      </c>
      <c r="K292" s="56" t="s">
        <v>199</v>
      </c>
      <c r="L292" s="56" t="s">
        <v>199</v>
      </c>
      <c r="M292" s="56" t="s">
        <v>1375</v>
      </c>
      <c r="N292" s="56" t="s">
        <v>1376</v>
      </c>
      <c r="O292" s="58" t="s">
        <v>1377</v>
      </c>
      <c r="P292" s="56" t="s">
        <v>1284</v>
      </c>
      <c r="Q292" s="56"/>
      <c r="R292" s="56" t="s">
        <v>1579</v>
      </c>
      <c r="S292" s="59">
        <v>45306</v>
      </c>
      <c r="T292" s="59">
        <v>45534</v>
      </c>
      <c r="U292" s="59" t="s">
        <v>512</v>
      </c>
      <c r="V292" s="42"/>
      <c r="W292" s="56"/>
      <c r="X292" s="42">
        <v>0.5</v>
      </c>
      <c r="Y292" s="56" t="s">
        <v>355</v>
      </c>
      <c r="Z292" s="56" t="s">
        <v>199</v>
      </c>
      <c r="AA292" s="56" t="s">
        <v>199</v>
      </c>
      <c r="AB292" s="56" t="s">
        <v>199</v>
      </c>
      <c r="AC292" s="56" t="s">
        <v>199</v>
      </c>
      <c r="AD292" s="56" t="s">
        <v>417</v>
      </c>
      <c r="AE292" s="56" t="s">
        <v>199</v>
      </c>
      <c r="AF292" s="56" t="s">
        <v>199</v>
      </c>
      <c r="AG292" s="56" t="s">
        <v>199</v>
      </c>
      <c r="AH292" s="56" t="s">
        <v>199</v>
      </c>
      <c r="AI292" s="56" t="s">
        <v>199</v>
      </c>
      <c r="AJ292" s="56" t="s">
        <v>199</v>
      </c>
      <c r="AK292" s="56" t="s">
        <v>199</v>
      </c>
      <c r="AL292" s="56" t="s">
        <v>497</v>
      </c>
    </row>
    <row r="293" spans="2:38" s="226" customFormat="1" ht="171" hidden="1">
      <c r="B293" s="56" t="s">
        <v>453</v>
      </c>
      <c r="C293" s="57" t="s">
        <v>859</v>
      </c>
      <c r="D293" s="56" t="s">
        <v>1223</v>
      </c>
      <c r="E293" s="81" t="s">
        <v>1174</v>
      </c>
      <c r="F293" s="56" t="s">
        <v>1378</v>
      </c>
      <c r="G293" s="56"/>
      <c r="H293" s="56" t="s">
        <v>1167</v>
      </c>
      <c r="I293" s="56" t="s">
        <v>863</v>
      </c>
      <c r="J293" s="56" t="s">
        <v>199</v>
      </c>
      <c r="K293" s="56" t="s">
        <v>199</v>
      </c>
      <c r="L293" s="56" t="s">
        <v>199</v>
      </c>
      <c r="M293" s="56" t="s">
        <v>1379</v>
      </c>
      <c r="N293" s="56" t="s">
        <v>1380</v>
      </c>
      <c r="O293" s="58" t="s">
        <v>1381</v>
      </c>
      <c r="P293" s="56" t="s">
        <v>1284</v>
      </c>
      <c r="Q293" s="56" t="s">
        <v>1382</v>
      </c>
      <c r="R293" s="56" t="s">
        <v>1579</v>
      </c>
      <c r="S293" s="59">
        <v>45306</v>
      </c>
      <c r="T293" s="59">
        <v>45381</v>
      </c>
      <c r="U293" s="59" t="s">
        <v>512</v>
      </c>
      <c r="V293" s="42"/>
      <c r="W293" s="56"/>
      <c r="X293" s="42">
        <v>1</v>
      </c>
      <c r="Y293" s="56" t="s">
        <v>207</v>
      </c>
      <c r="Z293" s="56" t="s">
        <v>199</v>
      </c>
      <c r="AA293" s="56" t="s">
        <v>199</v>
      </c>
      <c r="AB293" s="56" t="s">
        <v>199</v>
      </c>
      <c r="AC293" s="56" t="s">
        <v>199</v>
      </c>
      <c r="AD293" s="56" t="s">
        <v>417</v>
      </c>
      <c r="AE293" s="56" t="s">
        <v>199</v>
      </c>
      <c r="AF293" s="56" t="s">
        <v>199</v>
      </c>
      <c r="AG293" s="56" t="s">
        <v>199</v>
      </c>
      <c r="AH293" s="56" t="s">
        <v>199</v>
      </c>
      <c r="AI293" s="56" t="s">
        <v>199</v>
      </c>
      <c r="AJ293" s="56" t="s">
        <v>199</v>
      </c>
      <c r="AK293" s="56" t="s">
        <v>199</v>
      </c>
      <c r="AL293" s="56" t="s">
        <v>497</v>
      </c>
    </row>
    <row r="294" spans="2:38" s="226" customFormat="1" ht="185.25" hidden="1" customHeight="1">
      <c r="B294" s="56" t="s">
        <v>453</v>
      </c>
      <c r="C294" s="57" t="s">
        <v>859</v>
      </c>
      <c r="D294" s="56" t="s">
        <v>1280</v>
      </c>
      <c r="E294" s="56" t="s">
        <v>1281</v>
      </c>
      <c r="F294" s="56" t="s">
        <v>1245</v>
      </c>
      <c r="G294" s="56"/>
      <c r="H294" s="56" t="s">
        <v>1167</v>
      </c>
      <c r="I294" s="56" t="s">
        <v>864</v>
      </c>
      <c r="J294" s="56" t="s">
        <v>199</v>
      </c>
      <c r="K294" s="56" t="s">
        <v>199</v>
      </c>
      <c r="L294" s="56" t="s">
        <v>199</v>
      </c>
      <c r="M294" s="56" t="s">
        <v>1282</v>
      </c>
      <c r="N294" s="56" t="s">
        <v>1282</v>
      </c>
      <c r="O294" s="56" t="s">
        <v>1283</v>
      </c>
      <c r="P294" s="56" t="s">
        <v>1284</v>
      </c>
      <c r="Q294" s="56"/>
      <c r="R294" s="56" t="s">
        <v>99</v>
      </c>
      <c r="S294" s="59">
        <v>45306</v>
      </c>
      <c r="T294" s="59">
        <v>45380</v>
      </c>
      <c r="U294" s="59" t="s">
        <v>512</v>
      </c>
      <c r="V294" s="66"/>
      <c r="W294" s="66"/>
      <c r="X294" s="95">
        <v>0.5</v>
      </c>
      <c r="Y294" s="56" t="s">
        <v>355</v>
      </c>
      <c r="Z294" s="56" t="s">
        <v>207</v>
      </c>
      <c r="AA294" s="72" t="s">
        <v>199</v>
      </c>
      <c r="AB294" s="72" t="s">
        <v>199</v>
      </c>
      <c r="AC294" s="72" t="s">
        <v>199</v>
      </c>
      <c r="AD294" s="56" t="s">
        <v>417</v>
      </c>
      <c r="AE294" s="56" t="s">
        <v>199</v>
      </c>
      <c r="AF294" s="56" t="s">
        <v>199</v>
      </c>
      <c r="AG294" s="56" t="s">
        <v>199</v>
      </c>
      <c r="AH294" s="56" t="s">
        <v>199</v>
      </c>
      <c r="AI294" s="56" t="s">
        <v>199</v>
      </c>
      <c r="AJ294" s="56" t="s">
        <v>199</v>
      </c>
      <c r="AK294" s="56" t="s">
        <v>199</v>
      </c>
      <c r="AL294" s="56" t="s">
        <v>497</v>
      </c>
    </row>
    <row r="295" spans="2:38" s="226" customFormat="1" ht="185.25" hidden="1">
      <c r="B295" s="56" t="s">
        <v>453</v>
      </c>
      <c r="C295" s="57" t="s">
        <v>859</v>
      </c>
      <c r="D295" s="56" t="s">
        <v>1280</v>
      </c>
      <c r="E295" s="56" t="s">
        <v>1281</v>
      </c>
      <c r="F295" s="56" t="s">
        <v>1245</v>
      </c>
      <c r="G295" s="56"/>
      <c r="H295" s="56" t="s">
        <v>1167</v>
      </c>
      <c r="I295" s="56" t="s">
        <v>864</v>
      </c>
      <c r="J295" s="56" t="s">
        <v>199</v>
      </c>
      <c r="K295" s="56" t="s">
        <v>199</v>
      </c>
      <c r="L295" s="56" t="s">
        <v>199</v>
      </c>
      <c r="M295" s="56" t="s">
        <v>1285</v>
      </c>
      <c r="N295" s="56" t="s">
        <v>1286</v>
      </c>
      <c r="O295" s="56" t="s">
        <v>1287</v>
      </c>
      <c r="P295" s="56" t="s">
        <v>1284</v>
      </c>
      <c r="Q295" s="56"/>
      <c r="R295" s="56" t="s">
        <v>1579</v>
      </c>
      <c r="S295" s="59">
        <v>45306</v>
      </c>
      <c r="T295" s="59">
        <v>45641</v>
      </c>
      <c r="U295" s="59" t="s">
        <v>512</v>
      </c>
      <c r="V295" s="66"/>
      <c r="W295" s="66"/>
      <c r="X295" s="95">
        <v>0.5</v>
      </c>
      <c r="Y295" s="56" t="s">
        <v>355</v>
      </c>
      <c r="Z295" s="56" t="s">
        <v>207</v>
      </c>
      <c r="AA295" s="72" t="s">
        <v>199</v>
      </c>
      <c r="AB295" s="72" t="s">
        <v>199</v>
      </c>
      <c r="AC295" s="72" t="s">
        <v>199</v>
      </c>
      <c r="AD295" s="56" t="s">
        <v>417</v>
      </c>
      <c r="AE295" s="56" t="s">
        <v>199</v>
      </c>
      <c r="AF295" s="56" t="s">
        <v>199</v>
      </c>
      <c r="AG295" s="56" t="s">
        <v>199</v>
      </c>
      <c r="AH295" s="56" t="s">
        <v>199</v>
      </c>
      <c r="AI295" s="56" t="s">
        <v>199</v>
      </c>
      <c r="AJ295" s="56" t="s">
        <v>199</v>
      </c>
      <c r="AK295" s="56" t="s">
        <v>199</v>
      </c>
      <c r="AL295" s="56" t="s">
        <v>497</v>
      </c>
    </row>
    <row r="296" spans="2:38" s="226" customFormat="1" ht="171" hidden="1">
      <c r="B296" s="56" t="s">
        <v>453</v>
      </c>
      <c r="C296" s="57" t="s">
        <v>859</v>
      </c>
      <c r="D296" s="56" t="s">
        <v>1280</v>
      </c>
      <c r="E296" s="56" t="s">
        <v>1281</v>
      </c>
      <c r="F296" s="56" t="s">
        <v>1245</v>
      </c>
      <c r="G296" s="56"/>
      <c r="H296" s="56" t="s">
        <v>1167</v>
      </c>
      <c r="I296" s="56" t="s">
        <v>863</v>
      </c>
      <c r="J296" s="56" t="s">
        <v>199</v>
      </c>
      <c r="K296" s="56" t="s">
        <v>199</v>
      </c>
      <c r="L296" s="56" t="s">
        <v>199</v>
      </c>
      <c r="M296" s="56" t="s">
        <v>1288</v>
      </c>
      <c r="N296" s="56" t="s">
        <v>1289</v>
      </c>
      <c r="O296" s="56" t="s">
        <v>1290</v>
      </c>
      <c r="P296" s="56" t="s">
        <v>501</v>
      </c>
      <c r="Q296" s="56" t="s">
        <v>1291</v>
      </c>
      <c r="R296" s="56" t="s">
        <v>99</v>
      </c>
      <c r="S296" s="66">
        <v>45444</v>
      </c>
      <c r="T296" s="66">
        <v>45646</v>
      </c>
      <c r="U296" s="59" t="s">
        <v>512</v>
      </c>
      <c r="V296" s="40"/>
      <c r="W296" s="56"/>
      <c r="X296" s="56"/>
      <c r="Y296" s="56" t="s">
        <v>423</v>
      </c>
      <c r="Z296" s="56" t="s">
        <v>199</v>
      </c>
      <c r="AA296" s="56" t="s">
        <v>199</v>
      </c>
      <c r="AB296" s="56" t="s">
        <v>199</v>
      </c>
      <c r="AC296" s="56" t="s">
        <v>199</v>
      </c>
      <c r="AD296" s="56" t="s">
        <v>209</v>
      </c>
      <c r="AE296" s="56" t="s">
        <v>248</v>
      </c>
      <c r="AF296" s="56" t="s">
        <v>199</v>
      </c>
      <c r="AG296" s="56" t="s">
        <v>199</v>
      </c>
      <c r="AH296" s="56" t="s">
        <v>199</v>
      </c>
      <c r="AI296" s="56" t="s">
        <v>199</v>
      </c>
      <c r="AJ296" s="56" t="s">
        <v>199</v>
      </c>
      <c r="AK296" s="56" t="s">
        <v>199</v>
      </c>
      <c r="AL296" s="56" t="s">
        <v>655</v>
      </c>
    </row>
    <row r="297" spans="2:38" s="226" customFormat="1" ht="185.25" hidden="1">
      <c r="B297" s="56" t="s">
        <v>453</v>
      </c>
      <c r="C297" s="57" t="s">
        <v>859</v>
      </c>
      <c r="D297" s="56" t="s">
        <v>1280</v>
      </c>
      <c r="E297" s="56" t="s">
        <v>1281</v>
      </c>
      <c r="F297" s="56" t="s">
        <v>1383</v>
      </c>
      <c r="G297" s="56"/>
      <c r="H297" s="56" t="s">
        <v>1167</v>
      </c>
      <c r="I297" s="56" t="s">
        <v>864</v>
      </c>
      <c r="J297" s="56" t="s">
        <v>199</v>
      </c>
      <c r="K297" s="56" t="s">
        <v>199</v>
      </c>
      <c r="L297" s="56" t="s">
        <v>199</v>
      </c>
      <c r="M297" s="56" t="s">
        <v>1384</v>
      </c>
      <c r="N297" s="56" t="s">
        <v>1385</v>
      </c>
      <c r="O297" s="56" t="s">
        <v>1386</v>
      </c>
      <c r="P297" s="56" t="s">
        <v>1284</v>
      </c>
      <c r="Q297" s="56"/>
      <c r="R297" s="56" t="s">
        <v>99</v>
      </c>
      <c r="S297" s="59">
        <v>45306</v>
      </c>
      <c r="T297" s="59">
        <v>45380</v>
      </c>
      <c r="U297" s="59" t="s">
        <v>512</v>
      </c>
      <c r="V297" s="66"/>
      <c r="W297" s="66"/>
      <c r="X297" s="95">
        <v>0.3</v>
      </c>
      <c r="Y297" s="56" t="s">
        <v>207</v>
      </c>
      <c r="Z297" s="56" t="s">
        <v>355</v>
      </c>
      <c r="AA297" s="56" t="s">
        <v>199</v>
      </c>
      <c r="AB297" s="56" t="s">
        <v>199</v>
      </c>
      <c r="AC297" s="72" t="s">
        <v>199</v>
      </c>
      <c r="AD297" s="56" t="s">
        <v>417</v>
      </c>
      <c r="AE297" s="56" t="s">
        <v>199</v>
      </c>
      <c r="AF297" s="56" t="s">
        <v>199</v>
      </c>
      <c r="AG297" s="56" t="s">
        <v>199</v>
      </c>
      <c r="AH297" s="56" t="s">
        <v>199</v>
      </c>
      <c r="AI297" s="56" t="s">
        <v>199</v>
      </c>
      <c r="AJ297" s="56" t="s">
        <v>199</v>
      </c>
      <c r="AK297" s="56" t="s">
        <v>199</v>
      </c>
      <c r="AL297" s="56" t="s">
        <v>497</v>
      </c>
    </row>
    <row r="298" spans="2:38" s="226" customFormat="1" ht="185.25" hidden="1">
      <c r="B298" s="56" t="s">
        <v>453</v>
      </c>
      <c r="C298" s="57" t="s">
        <v>859</v>
      </c>
      <c r="D298" s="56" t="s">
        <v>1280</v>
      </c>
      <c r="E298" s="56" t="s">
        <v>1281</v>
      </c>
      <c r="F298" s="56" t="s">
        <v>1383</v>
      </c>
      <c r="G298" s="56"/>
      <c r="H298" s="56" t="s">
        <v>1167</v>
      </c>
      <c r="I298" s="56" t="s">
        <v>864</v>
      </c>
      <c r="J298" s="56" t="s">
        <v>199</v>
      </c>
      <c r="K298" s="56" t="s">
        <v>199</v>
      </c>
      <c r="L298" s="56" t="s">
        <v>199</v>
      </c>
      <c r="M298" s="56" t="s">
        <v>1387</v>
      </c>
      <c r="N298" s="56" t="s">
        <v>1388</v>
      </c>
      <c r="O298" s="56" t="s">
        <v>1389</v>
      </c>
      <c r="P298" s="56" t="s">
        <v>1284</v>
      </c>
      <c r="Q298" s="56"/>
      <c r="R298" s="56" t="s">
        <v>99</v>
      </c>
      <c r="S298" s="59">
        <v>45306</v>
      </c>
      <c r="T298" s="59">
        <v>45656</v>
      </c>
      <c r="U298" s="59" t="s">
        <v>512</v>
      </c>
      <c r="V298" s="66"/>
      <c r="W298" s="66"/>
      <c r="X298" s="95">
        <v>0.7</v>
      </c>
      <c r="Y298" s="56" t="s">
        <v>423</v>
      </c>
      <c r="Z298" s="56" t="s">
        <v>355</v>
      </c>
      <c r="AA298" s="56" t="s">
        <v>199</v>
      </c>
      <c r="AB298" s="56" t="s">
        <v>199</v>
      </c>
      <c r="AC298" s="72" t="s">
        <v>199</v>
      </c>
      <c r="AD298" s="56" t="s">
        <v>417</v>
      </c>
      <c r="AE298" s="56" t="s">
        <v>199</v>
      </c>
      <c r="AF298" s="56" t="s">
        <v>199</v>
      </c>
      <c r="AG298" s="56" t="s">
        <v>199</v>
      </c>
      <c r="AH298" s="56" t="s">
        <v>199</v>
      </c>
      <c r="AI298" s="56" t="s">
        <v>199</v>
      </c>
      <c r="AJ298" s="56" t="s">
        <v>199</v>
      </c>
      <c r="AK298" s="56" t="s">
        <v>199</v>
      </c>
      <c r="AL298" s="56" t="s">
        <v>497</v>
      </c>
    </row>
    <row r="299" spans="2:38" s="226" customFormat="1" ht="185.25" hidden="1">
      <c r="B299" s="56" t="s">
        <v>453</v>
      </c>
      <c r="C299" s="57" t="s">
        <v>859</v>
      </c>
      <c r="D299" s="56" t="s">
        <v>1280</v>
      </c>
      <c r="E299" s="56" t="s">
        <v>1281</v>
      </c>
      <c r="F299" s="56" t="s">
        <v>1390</v>
      </c>
      <c r="G299" s="56"/>
      <c r="H299" s="56" t="s">
        <v>1167</v>
      </c>
      <c r="I299" s="56" t="s">
        <v>864</v>
      </c>
      <c r="J299" s="56" t="s">
        <v>199</v>
      </c>
      <c r="K299" s="56" t="s">
        <v>199</v>
      </c>
      <c r="L299" s="56" t="s">
        <v>199</v>
      </c>
      <c r="M299" s="56" t="s">
        <v>1391</v>
      </c>
      <c r="N299" s="56" t="s">
        <v>1392</v>
      </c>
      <c r="O299" s="56" t="s">
        <v>1390</v>
      </c>
      <c r="P299" s="56" t="s">
        <v>1284</v>
      </c>
      <c r="Q299" s="56"/>
      <c r="R299" s="56" t="s">
        <v>99</v>
      </c>
      <c r="S299" s="59">
        <v>45306</v>
      </c>
      <c r="T299" s="59">
        <v>45380</v>
      </c>
      <c r="U299" s="59" t="s">
        <v>512</v>
      </c>
      <c r="V299" s="66"/>
      <c r="W299" s="66"/>
      <c r="X299" s="95">
        <v>0.3</v>
      </c>
      <c r="Y299" s="56" t="s">
        <v>355</v>
      </c>
      <c r="Z299" s="56" t="s">
        <v>207</v>
      </c>
      <c r="AA299" s="56" t="s">
        <v>199</v>
      </c>
      <c r="AB299" s="56" t="s">
        <v>199</v>
      </c>
      <c r="AC299" s="72" t="s">
        <v>199</v>
      </c>
      <c r="AD299" s="56" t="s">
        <v>417</v>
      </c>
      <c r="AE299" s="56" t="s">
        <v>487</v>
      </c>
      <c r="AF299" s="56" t="s">
        <v>199</v>
      </c>
      <c r="AG299" s="56" t="s">
        <v>199</v>
      </c>
      <c r="AH299" s="56" t="s">
        <v>199</v>
      </c>
      <c r="AI299" s="56" t="s">
        <v>199</v>
      </c>
      <c r="AJ299" s="56" t="s">
        <v>199</v>
      </c>
      <c r="AK299" s="56" t="s">
        <v>199</v>
      </c>
      <c r="AL299" s="56" t="s">
        <v>497</v>
      </c>
    </row>
    <row r="300" spans="2:38" s="226" customFormat="1" ht="185.25" hidden="1">
      <c r="B300" s="56" t="s">
        <v>453</v>
      </c>
      <c r="C300" s="57" t="s">
        <v>859</v>
      </c>
      <c r="D300" s="56" t="s">
        <v>1280</v>
      </c>
      <c r="E300" s="56" t="s">
        <v>1281</v>
      </c>
      <c r="F300" s="56" t="s">
        <v>1390</v>
      </c>
      <c r="G300" s="56"/>
      <c r="H300" s="56" t="s">
        <v>1167</v>
      </c>
      <c r="I300" s="56" t="s">
        <v>864</v>
      </c>
      <c r="J300" s="56" t="s">
        <v>199</v>
      </c>
      <c r="K300" s="56" t="s">
        <v>199</v>
      </c>
      <c r="L300" s="56" t="s">
        <v>199</v>
      </c>
      <c r="M300" s="56" t="s">
        <v>1393</v>
      </c>
      <c r="N300" s="56" t="s">
        <v>1394</v>
      </c>
      <c r="O300" s="56" t="s">
        <v>1389</v>
      </c>
      <c r="P300" s="56" t="s">
        <v>1284</v>
      </c>
      <c r="Q300" s="56"/>
      <c r="R300" s="56" t="s">
        <v>99</v>
      </c>
      <c r="S300" s="59">
        <v>45383</v>
      </c>
      <c r="T300" s="59">
        <v>45641</v>
      </c>
      <c r="U300" s="59" t="s">
        <v>99</v>
      </c>
      <c r="V300" s="66"/>
      <c r="W300" s="66"/>
      <c r="X300" s="95">
        <v>0.7</v>
      </c>
      <c r="Y300" s="56" t="s">
        <v>355</v>
      </c>
      <c r="Z300" s="56" t="s">
        <v>423</v>
      </c>
      <c r="AA300" s="56" t="s">
        <v>199</v>
      </c>
      <c r="AB300" s="56" t="s">
        <v>199</v>
      </c>
      <c r="AC300" s="72" t="s">
        <v>199</v>
      </c>
      <c r="AD300" s="56" t="s">
        <v>417</v>
      </c>
      <c r="AE300" s="56" t="s">
        <v>199</v>
      </c>
      <c r="AF300" s="56" t="s">
        <v>199</v>
      </c>
      <c r="AG300" s="56" t="s">
        <v>199</v>
      </c>
      <c r="AH300" s="56" t="s">
        <v>199</v>
      </c>
      <c r="AI300" s="56" t="s">
        <v>199</v>
      </c>
      <c r="AJ300" s="56" t="s">
        <v>199</v>
      </c>
      <c r="AK300" s="56" t="s">
        <v>199</v>
      </c>
      <c r="AL300" s="56" t="s">
        <v>497</v>
      </c>
    </row>
    <row r="301" spans="2:38" s="226" customFormat="1" ht="185.25" hidden="1">
      <c r="B301" s="56" t="s">
        <v>453</v>
      </c>
      <c r="C301" s="57" t="s">
        <v>859</v>
      </c>
      <c r="D301" s="56" t="s">
        <v>1280</v>
      </c>
      <c r="E301" s="56" t="s">
        <v>1281</v>
      </c>
      <c r="F301" s="56" t="s">
        <v>1395</v>
      </c>
      <c r="G301" s="56"/>
      <c r="H301" s="56" t="s">
        <v>1167</v>
      </c>
      <c r="I301" s="56" t="s">
        <v>864</v>
      </c>
      <c r="J301" s="56" t="s">
        <v>199</v>
      </c>
      <c r="K301" s="56" t="s">
        <v>199</v>
      </c>
      <c r="L301" s="56" t="s">
        <v>199</v>
      </c>
      <c r="M301" s="56" t="s">
        <v>1396</v>
      </c>
      <c r="N301" s="56" t="s">
        <v>1397</v>
      </c>
      <c r="O301" s="56" t="s">
        <v>1398</v>
      </c>
      <c r="P301" s="56" t="s">
        <v>1284</v>
      </c>
      <c r="Q301" s="56" t="s">
        <v>1382</v>
      </c>
      <c r="R301" s="56" t="s">
        <v>1579</v>
      </c>
      <c r="S301" s="59">
        <v>45306</v>
      </c>
      <c r="T301" s="59">
        <v>45380</v>
      </c>
      <c r="U301" s="59" t="s">
        <v>512</v>
      </c>
      <c r="V301" s="66"/>
      <c r="W301" s="66"/>
      <c r="X301" s="95">
        <v>1</v>
      </c>
      <c r="Y301" s="56" t="s">
        <v>355</v>
      </c>
      <c r="Z301" s="56" t="s">
        <v>199</v>
      </c>
      <c r="AA301" s="56" t="s">
        <v>199</v>
      </c>
      <c r="AB301" s="56" t="s">
        <v>199</v>
      </c>
      <c r="AC301" s="56" t="s">
        <v>199</v>
      </c>
      <c r="AD301" s="56" t="s">
        <v>417</v>
      </c>
      <c r="AE301" s="56" t="s">
        <v>199</v>
      </c>
      <c r="AF301" s="56" t="s">
        <v>199</v>
      </c>
      <c r="AG301" s="56" t="s">
        <v>199</v>
      </c>
      <c r="AH301" s="56" t="s">
        <v>199</v>
      </c>
      <c r="AI301" s="56" t="s">
        <v>199</v>
      </c>
      <c r="AJ301" s="56" t="s">
        <v>199</v>
      </c>
      <c r="AK301" s="56" t="s">
        <v>199</v>
      </c>
      <c r="AL301" s="56" t="s">
        <v>497</v>
      </c>
    </row>
    <row r="302" spans="2:38" s="226" customFormat="1" ht="171" hidden="1">
      <c r="B302" s="56" t="s">
        <v>453</v>
      </c>
      <c r="C302" s="57" t="s">
        <v>859</v>
      </c>
      <c r="D302" s="56" t="s">
        <v>1280</v>
      </c>
      <c r="E302" s="56" t="s">
        <v>1281</v>
      </c>
      <c r="F302" s="56" t="s">
        <v>1399</v>
      </c>
      <c r="G302" s="56"/>
      <c r="H302" s="56" t="s">
        <v>1167</v>
      </c>
      <c r="I302" s="56" t="s">
        <v>199</v>
      </c>
      <c r="J302" s="56" t="s">
        <v>199</v>
      </c>
      <c r="K302" s="56" t="s">
        <v>199</v>
      </c>
      <c r="L302" s="56" t="s">
        <v>199</v>
      </c>
      <c r="M302" s="56" t="s">
        <v>1400</v>
      </c>
      <c r="N302" s="56" t="s">
        <v>1401</v>
      </c>
      <c r="O302" s="58" t="s">
        <v>1402</v>
      </c>
      <c r="P302" s="56" t="s">
        <v>1284</v>
      </c>
      <c r="Q302" s="56" t="s">
        <v>1403</v>
      </c>
      <c r="R302" s="56" t="s">
        <v>99</v>
      </c>
      <c r="S302" s="59">
        <v>45292</v>
      </c>
      <c r="T302" s="59">
        <v>45473</v>
      </c>
      <c r="U302" s="59" t="s">
        <v>512</v>
      </c>
      <c r="V302" s="40">
        <v>0</v>
      </c>
      <c r="W302" s="56">
        <v>0</v>
      </c>
      <c r="X302" s="56"/>
      <c r="Y302" s="56" t="s">
        <v>355</v>
      </c>
      <c r="Z302" s="56" t="s">
        <v>476</v>
      </c>
      <c r="AA302" s="56" t="s">
        <v>199</v>
      </c>
      <c r="AB302" s="56" t="s">
        <v>199</v>
      </c>
      <c r="AC302" s="56" t="s">
        <v>199</v>
      </c>
      <c r="AD302" s="56" t="s">
        <v>487</v>
      </c>
      <c r="AE302" s="56" t="s">
        <v>513</v>
      </c>
      <c r="AF302" s="56" t="s">
        <v>357</v>
      </c>
      <c r="AG302" s="56" t="s">
        <v>199</v>
      </c>
      <c r="AH302" s="56" t="s">
        <v>199</v>
      </c>
      <c r="AI302" s="56" t="s">
        <v>199</v>
      </c>
      <c r="AJ302" s="56" t="s">
        <v>199</v>
      </c>
      <c r="AK302" s="56" t="s">
        <v>199</v>
      </c>
      <c r="AL302" s="56" t="s">
        <v>655</v>
      </c>
    </row>
    <row r="303" spans="2:38" s="226" customFormat="1" ht="171" hidden="1">
      <c r="B303" s="56" t="s">
        <v>453</v>
      </c>
      <c r="C303" s="57" t="s">
        <v>859</v>
      </c>
      <c r="D303" s="56" t="s">
        <v>1280</v>
      </c>
      <c r="E303" s="56" t="s">
        <v>1281</v>
      </c>
      <c r="F303" s="56" t="s">
        <v>1399</v>
      </c>
      <c r="G303" s="56"/>
      <c r="H303" s="56" t="s">
        <v>1167</v>
      </c>
      <c r="I303" s="56" t="s">
        <v>199</v>
      </c>
      <c r="J303" s="56" t="s">
        <v>199</v>
      </c>
      <c r="K303" s="56" t="s">
        <v>199</v>
      </c>
      <c r="L303" s="56" t="s">
        <v>199</v>
      </c>
      <c r="M303" s="56" t="s">
        <v>1404</v>
      </c>
      <c r="N303" s="56" t="s">
        <v>1405</v>
      </c>
      <c r="O303" s="56" t="s">
        <v>1406</v>
      </c>
      <c r="P303" s="56" t="s">
        <v>1284</v>
      </c>
      <c r="Q303" s="56"/>
      <c r="R303" s="56" t="s">
        <v>99</v>
      </c>
      <c r="S303" s="59">
        <v>45292</v>
      </c>
      <c r="T303" s="59">
        <v>45565</v>
      </c>
      <c r="U303" s="59" t="s">
        <v>99</v>
      </c>
      <c r="V303" s="40">
        <v>0</v>
      </c>
      <c r="W303" s="56">
        <v>0</v>
      </c>
      <c r="X303" s="58"/>
      <c r="Y303" s="56" t="s">
        <v>355</v>
      </c>
      <c r="Z303" s="56" t="s">
        <v>199</v>
      </c>
      <c r="AA303" s="56" t="s">
        <v>199</v>
      </c>
      <c r="AB303" s="56" t="s">
        <v>199</v>
      </c>
      <c r="AC303" s="90" t="s">
        <v>199</v>
      </c>
      <c r="AD303" s="56" t="s">
        <v>357</v>
      </c>
      <c r="AE303" s="56" t="s">
        <v>487</v>
      </c>
      <c r="AF303" s="56" t="s">
        <v>199</v>
      </c>
      <c r="AG303" s="102" t="s">
        <v>199</v>
      </c>
      <c r="AH303" s="102" t="s">
        <v>199</v>
      </c>
      <c r="AI303" s="90" t="s">
        <v>199</v>
      </c>
      <c r="AJ303" s="56" t="s">
        <v>199</v>
      </c>
      <c r="AK303" s="56" t="s">
        <v>199</v>
      </c>
      <c r="AL303" s="56" t="s">
        <v>497</v>
      </c>
    </row>
    <row r="304" spans="2:38" s="226" customFormat="1" ht="171" hidden="1">
      <c r="B304" s="56" t="s">
        <v>453</v>
      </c>
      <c r="C304" s="56" t="s">
        <v>859</v>
      </c>
      <c r="D304" s="56" t="s">
        <v>1280</v>
      </c>
      <c r="E304" s="56" t="s">
        <v>1281</v>
      </c>
      <c r="F304" s="56" t="s">
        <v>1399</v>
      </c>
      <c r="G304" s="56"/>
      <c r="H304" s="56" t="s">
        <v>1167</v>
      </c>
      <c r="I304" s="56" t="s">
        <v>199</v>
      </c>
      <c r="J304" s="56" t="s">
        <v>199</v>
      </c>
      <c r="K304" s="56" t="s">
        <v>199</v>
      </c>
      <c r="L304" s="56" t="s">
        <v>199</v>
      </c>
      <c r="M304" s="56" t="s">
        <v>1407</v>
      </c>
      <c r="N304" s="56" t="s">
        <v>1408</v>
      </c>
      <c r="O304" s="56" t="s">
        <v>1409</v>
      </c>
      <c r="P304" s="56" t="s">
        <v>1284</v>
      </c>
      <c r="Q304" s="56" t="s">
        <v>1410</v>
      </c>
      <c r="R304" s="56" t="s">
        <v>99</v>
      </c>
      <c r="S304" s="59">
        <v>45292</v>
      </c>
      <c r="T304" s="59">
        <v>45657</v>
      </c>
      <c r="U304" s="59" t="s">
        <v>281</v>
      </c>
      <c r="V304" s="40">
        <v>0</v>
      </c>
      <c r="W304" s="56">
        <v>0</v>
      </c>
      <c r="X304" s="58">
        <v>40</v>
      </c>
      <c r="Y304" s="56" t="s">
        <v>355</v>
      </c>
      <c r="Z304" s="56" t="s">
        <v>423</v>
      </c>
      <c r="AA304" s="56" t="s">
        <v>199</v>
      </c>
      <c r="AB304" s="56" t="s">
        <v>199</v>
      </c>
      <c r="AC304" s="90" t="s">
        <v>199</v>
      </c>
      <c r="AD304" s="56" t="s">
        <v>357</v>
      </c>
      <c r="AE304" s="56" t="s">
        <v>487</v>
      </c>
      <c r="AF304" s="56" t="s">
        <v>199</v>
      </c>
      <c r="AG304" s="102" t="s">
        <v>199</v>
      </c>
      <c r="AH304" s="102" t="s">
        <v>199</v>
      </c>
      <c r="AI304" s="90" t="s">
        <v>199</v>
      </c>
      <c r="AJ304" s="56" t="s">
        <v>199</v>
      </c>
      <c r="AK304" s="56" t="s">
        <v>199</v>
      </c>
      <c r="AL304" s="56" t="s">
        <v>497</v>
      </c>
    </row>
    <row r="305" spans="2:38" s="226" customFormat="1" ht="142.5" hidden="1">
      <c r="B305" s="56" t="s">
        <v>193</v>
      </c>
      <c r="C305" s="57" t="s">
        <v>1411</v>
      </c>
      <c r="D305" s="56" t="s">
        <v>1412</v>
      </c>
      <c r="E305" s="240" t="s">
        <v>1413</v>
      </c>
      <c r="F305" s="240" t="s">
        <v>1414</v>
      </c>
      <c r="G305" s="240"/>
      <c r="H305" s="56" t="s">
        <v>1167</v>
      </c>
      <c r="I305" s="56" t="s">
        <v>1415</v>
      </c>
      <c r="J305" s="56" t="s">
        <v>199</v>
      </c>
      <c r="K305" s="56" t="s">
        <v>199</v>
      </c>
      <c r="L305" s="56" t="s">
        <v>199</v>
      </c>
      <c r="M305" s="241" t="s">
        <v>1416</v>
      </c>
      <c r="N305" s="56" t="s">
        <v>1417</v>
      </c>
      <c r="O305" s="58" t="s">
        <v>1418</v>
      </c>
      <c r="P305" s="56" t="s">
        <v>1403</v>
      </c>
      <c r="Q305" s="56" t="s">
        <v>1419</v>
      </c>
      <c r="R305" s="73" t="s">
        <v>99</v>
      </c>
      <c r="S305" s="59">
        <v>45301</v>
      </c>
      <c r="T305" s="59">
        <v>45332</v>
      </c>
      <c r="U305" s="59" t="s">
        <v>0</v>
      </c>
      <c r="V305" s="42"/>
      <c r="W305" s="56"/>
      <c r="X305" s="71">
        <v>0.2</v>
      </c>
      <c r="Y305" s="56" t="s">
        <v>247</v>
      </c>
      <c r="Z305" s="56" t="s">
        <v>199</v>
      </c>
      <c r="AA305" s="56" t="s">
        <v>199</v>
      </c>
      <c r="AB305" s="56" t="s">
        <v>199</v>
      </c>
      <c r="AC305" s="56" t="s">
        <v>199</v>
      </c>
      <c r="AD305" s="56" t="s">
        <v>417</v>
      </c>
      <c r="AE305" s="56" t="s">
        <v>248</v>
      </c>
      <c r="AF305" s="56" t="s">
        <v>487</v>
      </c>
      <c r="AG305" s="56" t="s">
        <v>199</v>
      </c>
      <c r="AH305" s="56" t="s">
        <v>199</v>
      </c>
      <c r="AI305" s="56" t="s">
        <v>199</v>
      </c>
      <c r="AJ305" s="56" t="s">
        <v>199</v>
      </c>
      <c r="AK305" s="56" t="s">
        <v>199</v>
      </c>
      <c r="AL305" s="56" t="s">
        <v>497</v>
      </c>
    </row>
    <row r="306" spans="2:38" s="226" customFormat="1" ht="142.5" hidden="1">
      <c r="B306" s="56" t="s">
        <v>193</v>
      </c>
      <c r="C306" s="57" t="s">
        <v>1411</v>
      </c>
      <c r="D306" s="56" t="s">
        <v>1412</v>
      </c>
      <c r="E306" s="240" t="s">
        <v>1413</v>
      </c>
      <c r="F306" s="240" t="s">
        <v>1414</v>
      </c>
      <c r="G306" s="240"/>
      <c r="H306" s="56" t="s">
        <v>1167</v>
      </c>
      <c r="I306" s="56" t="s">
        <v>1415</v>
      </c>
      <c r="J306" s="56" t="s">
        <v>199</v>
      </c>
      <c r="K306" s="56" t="s">
        <v>199</v>
      </c>
      <c r="L306" s="56" t="s">
        <v>199</v>
      </c>
      <c r="M306" s="241" t="s">
        <v>1420</v>
      </c>
      <c r="N306" s="56" t="s">
        <v>1421</v>
      </c>
      <c r="O306" s="58" t="s">
        <v>1422</v>
      </c>
      <c r="P306" s="56" t="s">
        <v>1284</v>
      </c>
      <c r="Q306" s="56" t="s">
        <v>1423</v>
      </c>
      <c r="R306" s="73" t="s">
        <v>99</v>
      </c>
      <c r="S306" s="59">
        <v>45352</v>
      </c>
      <c r="T306" s="59">
        <v>45442</v>
      </c>
      <c r="U306" s="59" t="s">
        <v>0</v>
      </c>
      <c r="V306" s="42"/>
      <c r="W306" s="56"/>
      <c r="X306" s="71">
        <v>0.8</v>
      </c>
      <c r="Y306" s="56" t="s">
        <v>247</v>
      </c>
      <c r="Z306" s="56" t="s">
        <v>199</v>
      </c>
      <c r="AA306" s="56" t="s">
        <v>199</v>
      </c>
      <c r="AB306" s="56" t="s">
        <v>199</v>
      </c>
      <c r="AC306" s="56" t="s">
        <v>199</v>
      </c>
      <c r="AD306" s="56" t="s">
        <v>417</v>
      </c>
      <c r="AE306" s="56" t="s">
        <v>248</v>
      </c>
      <c r="AF306" s="56" t="s">
        <v>487</v>
      </c>
      <c r="AG306" s="56" t="s">
        <v>199</v>
      </c>
      <c r="AH306" s="56" t="s">
        <v>199</v>
      </c>
      <c r="AI306" s="56" t="s">
        <v>199</v>
      </c>
      <c r="AJ306" s="56" t="s">
        <v>199</v>
      </c>
      <c r="AK306" s="56" t="s">
        <v>199</v>
      </c>
      <c r="AL306" s="56" t="s">
        <v>497</v>
      </c>
    </row>
    <row r="307" spans="2:38" s="226" customFormat="1" ht="142.5" hidden="1">
      <c r="B307" s="56" t="s">
        <v>193</v>
      </c>
      <c r="C307" s="57" t="s">
        <v>1411</v>
      </c>
      <c r="D307" s="56" t="s">
        <v>1412</v>
      </c>
      <c r="E307" s="240" t="s">
        <v>1413</v>
      </c>
      <c r="F307" s="240" t="s">
        <v>1424</v>
      </c>
      <c r="G307" s="240"/>
      <c r="H307" s="56" t="s">
        <v>1167</v>
      </c>
      <c r="I307" s="56" t="s">
        <v>1415</v>
      </c>
      <c r="J307" s="56" t="s">
        <v>199</v>
      </c>
      <c r="K307" s="56" t="s">
        <v>199</v>
      </c>
      <c r="L307" s="56" t="s">
        <v>199</v>
      </c>
      <c r="M307" s="241" t="s">
        <v>1425</v>
      </c>
      <c r="N307" s="56" t="s">
        <v>1426</v>
      </c>
      <c r="O307" s="58" t="s">
        <v>1427</v>
      </c>
      <c r="P307" s="56" t="s">
        <v>1428</v>
      </c>
      <c r="Q307" s="56" t="s">
        <v>1429</v>
      </c>
      <c r="R307" s="56" t="s">
        <v>99</v>
      </c>
      <c r="S307" s="59">
        <v>45514</v>
      </c>
      <c r="T307" s="59">
        <v>45641</v>
      </c>
      <c r="U307" s="59" t="s">
        <v>512</v>
      </c>
      <c r="V307" s="42"/>
      <c r="W307" s="56"/>
      <c r="X307" s="71">
        <v>0.5</v>
      </c>
      <c r="Y307" s="56" t="s">
        <v>207</v>
      </c>
      <c r="Z307" s="56" t="s">
        <v>463</v>
      </c>
      <c r="AA307" s="56" t="s">
        <v>199</v>
      </c>
      <c r="AB307" s="56" t="s">
        <v>199</v>
      </c>
      <c r="AC307" s="72" t="s">
        <v>199</v>
      </c>
      <c r="AD307" s="56" t="s">
        <v>417</v>
      </c>
      <c r="AE307" s="56" t="s">
        <v>487</v>
      </c>
      <c r="AF307" s="56" t="s">
        <v>199</v>
      </c>
      <c r="AG307" s="56" t="s">
        <v>199</v>
      </c>
      <c r="AH307" s="56" t="s">
        <v>199</v>
      </c>
      <c r="AI307" s="56" t="s">
        <v>199</v>
      </c>
      <c r="AJ307" s="56" t="s">
        <v>199</v>
      </c>
      <c r="AK307" s="56" t="s">
        <v>199</v>
      </c>
      <c r="AL307" s="56" t="s">
        <v>497</v>
      </c>
    </row>
    <row r="308" spans="2:38" s="226" customFormat="1" ht="142.5" hidden="1">
      <c r="B308" s="56" t="s">
        <v>193</v>
      </c>
      <c r="C308" s="57" t="s">
        <v>1411</v>
      </c>
      <c r="D308" s="56" t="s">
        <v>1412</v>
      </c>
      <c r="E308" s="240" t="s">
        <v>1413</v>
      </c>
      <c r="F308" s="240" t="s">
        <v>1424</v>
      </c>
      <c r="G308" s="240"/>
      <c r="H308" s="56" t="s">
        <v>1167</v>
      </c>
      <c r="I308" s="56" t="s">
        <v>1415</v>
      </c>
      <c r="J308" s="56" t="s">
        <v>199</v>
      </c>
      <c r="K308" s="56" t="s">
        <v>199</v>
      </c>
      <c r="L308" s="56" t="s">
        <v>199</v>
      </c>
      <c r="M308" s="225" t="s">
        <v>1430</v>
      </c>
      <c r="N308" s="56" t="s">
        <v>1426</v>
      </c>
      <c r="O308" s="58" t="s">
        <v>1431</v>
      </c>
      <c r="P308" s="56" t="s">
        <v>1403</v>
      </c>
      <c r="Q308" s="56" t="s">
        <v>1419</v>
      </c>
      <c r="R308" s="56" t="s">
        <v>99</v>
      </c>
      <c r="S308" s="59">
        <v>45611</v>
      </c>
      <c r="T308" s="59">
        <v>45641</v>
      </c>
      <c r="U308" s="59" t="s">
        <v>512</v>
      </c>
      <c r="V308" s="42"/>
      <c r="W308" s="56"/>
      <c r="X308" s="71">
        <v>0.5</v>
      </c>
      <c r="Y308" s="56" t="s">
        <v>207</v>
      </c>
      <c r="Z308" s="56" t="s">
        <v>463</v>
      </c>
      <c r="AA308" s="56" t="s">
        <v>199</v>
      </c>
      <c r="AB308" s="56" t="s">
        <v>199</v>
      </c>
      <c r="AC308" s="72" t="s">
        <v>199</v>
      </c>
      <c r="AD308" s="56" t="s">
        <v>417</v>
      </c>
      <c r="AE308" s="56" t="s">
        <v>487</v>
      </c>
      <c r="AF308" s="56" t="s">
        <v>199</v>
      </c>
      <c r="AG308" s="56" t="s">
        <v>199</v>
      </c>
      <c r="AH308" s="56" t="s">
        <v>199</v>
      </c>
      <c r="AI308" s="56" t="s">
        <v>199</v>
      </c>
      <c r="AJ308" s="56" t="s">
        <v>199</v>
      </c>
      <c r="AK308" s="56" t="s">
        <v>199</v>
      </c>
      <c r="AL308" s="56" t="s">
        <v>497</v>
      </c>
    </row>
    <row r="309" spans="2:38" s="226" customFormat="1" ht="142.5" hidden="1">
      <c r="B309" s="56" t="s">
        <v>193</v>
      </c>
      <c r="C309" s="57" t="s">
        <v>1411</v>
      </c>
      <c r="D309" s="56" t="s">
        <v>1412</v>
      </c>
      <c r="E309" s="240" t="s">
        <v>1413</v>
      </c>
      <c r="F309" s="240" t="s">
        <v>1424</v>
      </c>
      <c r="G309" s="240"/>
      <c r="H309" s="56" t="s">
        <v>1167</v>
      </c>
      <c r="I309" s="56" t="s">
        <v>1415</v>
      </c>
      <c r="J309" s="56" t="s">
        <v>199</v>
      </c>
      <c r="K309" s="56" t="s">
        <v>199</v>
      </c>
      <c r="L309" s="56" t="s">
        <v>199</v>
      </c>
      <c r="M309" s="225" t="s">
        <v>1432</v>
      </c>
      <c r="N309" s="56" t="s">
        <v>1433</v>
      </c>
      <c r="O309" s="58" t="s">
        <v>1434</v>
      </c>
      <c r="P309" s="56" t="s">
        <v>1284</v>
      </c>
      <c r="Q309" s="56" t="s">
        <v>1423</v>
      </c>
      <c r="R309" s="56" t="s">
        <v>99</v>
      </c>
      <c r="S309" s="59">
        <v>45292</v>
      </c>
      <c r="T309" s="59">
        <v>45565</v>
      </c>
      <c r="U309" s="59" t="s">
        <v>99</v>
      </c>
      <c r="V309" s="40">
        <v>0</v>
      </c>
      <c r="W309" s="56">
        <v>0</v>
      </c>
      <c r="X309" s="56">
        <v>50</v>
      </c>
      <c r="Y309" s="56" t="s">
        <v>207</v>
      </c>
      <c r="Z309" s="56" t="s">
        <v>374</v>
      </c>
      <c r="AA309" s="56" t="s">
        <v>463</v>
      </c>
      <c r="AB309" s="56" t="s">
        <v>199</v>
      </c>
      <c r="AC309" s="72" t="s">
        <v>199</v>
      </c>
      <c r="AD309" s="56" t="s">
        <v>487</v>
      </c>
      <c r="AE309" s="56" t="s">
        <v>199</v>
      </c>
      <c r="AF309" s="56" t="s">
        <v>199</v>
      </c>
      <c r="AG309" s="56" t="s">
        <v>199</v>
      </c>
      <c r="AH309" s="56" t="s">
        <v>199</v>
      </c>
      <c r="AI309" s="56" t="s">
        <v>199</v>
      </c>
      <c r="AJ309" s="56" t="s">
        <v>199</v>
      </c>
      <c r="AK309" s="56" t="s">
        <v>199</v>
      </c>
      <c r="AL309" s="56" t="s">
        <v>497</v>
      </c>
    </row>
    <row r="310" spans="2:38" s="226" customFormat="1" ht="142.5" hidden="1">
      <c r="B310" s="56" t="s">
        <v>193</v>
      </c>
      <c r="C310" s="57" t="s">
        <v>1411</v>
      </c>
      <c r="D310" s="56" t="s">
        <v>1412</v>
      </c>
      <c r="E310" s="240" t="s">
        <v>1413</v>
      </c>
      <c r="F310" s="240" t="s">
        <v>1424</v>
      </c>
      <c r="G310" s="240"/>
      <c r="H310" s="56" t="s">
        <v>1167</v>
      </c>
      <c r="I310" s="56" t="s">
        <v>1415</v>
      </c>
      <c r="J310" s="56" t="s">
        <v>199</v>
      </c>
      <c r="K310" s="56" t="s">
        <v>199</v>
      </c>
      <c r="L310" s="56" t="s">
        <v>199</v>
      </c>
      <c r="M310" s="225" t="s">
        <v>801</v>
      </c>
      <c r="N310" s="56" t="s">
        <v>801</v>
      </c>
      <c r="O310" s="58" t="s">
        <v>490</v>
      </c>
      <c r="P310" s="56" t="s">
        <v>1284</v>
      </c>
      <c r="Q310" s="56" t="s">
        <v>1423</v>
      </c>
      <c r="R310" s="56" t="s">
        <v>99</v>
      </c>
      <c r="S310" s="59">
        <v>45292</v>
      </c>
      <c r="T310" s="59">
        <v>45565</v>
      </c>
      <c r="U310" s="59" t="s">
        <v>99</v>
      </c>
      <c r="V310" s="40">
        <v>0</v>
      </c>
      <c r="W310" s="56">
        <v>0</v>
      </c>
      <c r="X310" s="56">
        <v>50</v>
      </c>
      <c r="Y310" s="56" t="s">
        <v>207</v>
      </c>
      <c r="Z310" s="56" t="s">
        <v>374</v>
      </c>
      <c r="AA310" s="56" t="s">
        <v>463</v>
      </c>
      <c r="AB310" s="56" t="s">
        <v>1435</v>
      </c>
      <c r="AC310" s="72" t="s">
        <v>199</v>
      </c>
      <c r="AD310" s="56" t="s">
        <v>487</v>
      </c>
      <c r="AE310" s="56" t="s">
        <v>199</v>
      </c>
      <c r="AF310" s="56" t="s">
        <v>199</v>
      </c>
      <c r="AG310" s="56" t="s">
        <v>199</v>
      </c>
      <c r="AH310" s="56" t="s">
        <v>199</v>
      </c>
      <c r="AI310" s="56" t="s">
        <v>199</v>
      </c>
      <c r="AJ310" s="56" t="s">
        <v>199</v>
      </c>
      <c r="AK310" s="56" t="s">
        <v>199</v>
      </c>
      <c r="AL310" s="56" t="s">
        <v>497</v>
      </c>
    </row>
    <row r="311" spans="2:38" s="226" customFormat="1" ht="142.5" hidden="1">
      <c r="B311" s="56" t="s">
        <v>193</v>
      </c>
      <c r="C311" s="57" t="s">
        <v>1411</v>
      </c>
      <c r="D311" s="56" t="s">
        <v>1436</v>
      </c>
      <c r="E311" s="56" t="s">
        <v>1437</v>
      </c>
      <c r="F311" s="56" t="s">
        <v>1438</v>
      </c>
      <c r="G311" s="56"/>
      <c r="H311" s="56" t="s">
        <v>1167</v>
      </c>
      <c r="I311" s="56" t="s">
        <v>1415</v>
      </c>
      <c r="J311" s="56" t="s">
        <v>199</v>
      </c>
      <c r="K311" s="56" t="s">
        <v>199</v>
      </c>
      <c r="L311" s="56" t="s">
        <v>199</v>
      </c>
      <c r="M311" s="56" t="s">
        <v>1439</v>
      </c>
      <c r="N311" s="56" t="s">
        <v>1440</v>
      </c>
      <c r="O311" s="56" t="s">
        <v>1441</v>
      </c>
      <c r="P311" s="56" t="s">
        <v>1284</v>
      </c>
      <c r="Q311" s="56" t="s">
        <v>1423</v>
      </c>
      <c r="R311" s="56" t="s">
        <v>99</v>
      </c>
      <c r="S311" s="59">
        <v>45505</v>
      </c>
      <c r="T311" s="59">
        <v>45611</v>
      </c>
      <c r="U311" s="59" t="s">
        <v>512</v>
      </c>
      <c r="V311" s="42"/>
      <c r="W311" s="56"/>
      <c r="X311" s="79">
        <v>1</v>
      </c>
      <c r="Y311" s="56" t="s">
        <v>476</v>
      </c>
      <c r="Z311" s="56" t="s">
        <v>199</v>
      </c>
      <c r="AA311" s="56" t="s">
        <v>199</v>
      </c>
      <c r="AB311" s="56" t="s">
        <v>199</v>
      </c>
      <c r="AC311" s="56" t="s">
        <v>199</v>
      </c>
      <c r="AD311" s="56" t="s">
        <v>417</v>
      </c>
      <c r="AE311" s="56" t="s">
        <v>199</v>
      </c>
      <c r="AF311" s="56" t="s">
        <v>199</v>
      </c>
      <c r="AG311" s="56" t="s">
        <v>199</v>
      </c>
      <c r="AH311" s="56" t="s">
        <v>199</v>
      </c>
      <c r="AI311" s="56" t="s">
        <v>199</v>
      </c>
      <c r="AJ311" s="56" t="s">
        <v>199</v>
      </c>
      <c r="AK311" s="56" t="s">
        <v>199</v>
      </c>
      <c r="AL311" s="56" t="s">
        <v>611</v>
      </c>
    </row>
    <row r="312" spans="2:38" s="226" customFormat="1" ht="142.5" hidden="1">
      <c r="B312" s="56" t="s">
        <v>193</v>
      </c>
      <c r="C312" s="57" t="s">
        <v>1411</v>
      </c>
      <c r="D312" s="56" t="s">
        <v>1442</v>
      </c>
      <c r="E312" s="242" t="s">
        <v>1443</v>
      </c>
      <c r="F312" s="242" t="s">
        <v>1444</v>
      </c>
      <c r="G312" s="242"/>
      <c r="H312" s="56" t="s">
        <v>1167</v>
      </c>
      <c r="I312" s="56" t="s">
        <v>1415</v>
      </c>
      <c r="J312" s="56" t="s">
        <v>199</v>
      </c>
      <c r="K312" s="56" t="s">
        <v>199</v>
      </c>
      <c r="L312" s="56" t="s">
        <v>199</v>
      </c>
      <c r="M312" s="242" t="s">
        <v>1445</v>
      </c>
      <c r="N312" s="56" t="s">
        <v>1446</v>
      </c>
      <c r="O312" s="56" t="s">
        <v>1447</v>
      </c>
      <c r="P312" s="56" t="s">
        <v>1403</v>
      </c>
      <c r="Q312" s="56" t="s">
        <v>1419</v>
      </c>
      <c r="R312" s="56" t="s">
        <v>99</v>
      </c>
      <c r="S312" s="59">
        <v>45301</v>
      </c>
      <c r="T312" s="59">
        <v>45381</v>
      </c>
      <c r="U312" s="59" t="s">
        <v>512</v>
      </c>
      <c r="V312" s="89"/>
      <c r="W312" s="56"/>
      <c r="X312" s="60">
        <v>1</v>
      </c>
      <c r="Y312" s="56" t="s">
        <v>207</v>
      </c>
      <c r="Z312" s="56" t="s">
        <v>199</v>
      </c>
      <c r="AA312" s="56" t="s">
        <v>199</v>
      </c>
      <c r="AB312" s="56" t="s">
        <v>199</v>
      </c>
      <c r="AC312" s="56" t="s">
        <v>199</v>
      </c>
      <c r="AD312" s="56" t="s">
        <v>417</v>
      </c>
      <c r="AE312" s="56" t="s">
        <v>487</v>
      </c>
      <c r="AF312" s="56" t="s">
        <v>199</v>
      </c>
      <c r="AG312" s="56" t="s">
        <v>199</v>
      </c>
      <c r="AH312" s="56" t="s">
        <v>199</v>
      </c>
      <c r="AI312" s="56" t="s">
        <v>199</v>
      </c>
      <c r="AJ312" s="56" t="s">
        <v>199</v>
      </c>
      <c r="AK312" s="56" t="s">
        <v>199</v>
      </c>
      <c r="AL312" s="56" t="s">
        <v>497</v>
      </c>
    </row>
    <row r="313" spans="2:38" s="226" customFormat="1" ht="142.5" hidden="1">
      <c r="B313" s="56" t="s">
        <v>193</v>
      </c>
      <c r="C313" s="57" t="s">
        <v>1411</v>
      </c>
      <c r="D313" s="56" t="s">
        <v>1442</v>
      </c>
      <c r="E313" s="242" t="s">
        <v>1443</v>
      </c>
      <c r="F313" s="242" t="s">
        <v>1448</v>
      </c>
      <c r="G313" s="242"/>
      <c r="H313" s="56" t="s">
        <v>1167</v>
      </c>
      <c r="I313" s="56" t="s">
        <v>1415</v>
      </c>
      <c r="J313" s="56" t="s">
        <v>199</v>
      </c>
      <c r="K313" s="56" t="s">
        <v>199</v>
      </c>
      <c r="L313" s="56" t="s">
        <v>199</v>
      </c>
      <c r="M313" s="242" t="s">
        <v>1449</v>
      </c>
      <c r="N313" s="56" t="s">
        <v>1450</v>
      </c>
      <c r="O313" s="56" t="s">
        <v>1451</v>
      </c>
      <c r="P313" s="56" t="s">
        <v>1284</v>
      </c>
      <c r="Q313" s="56" t="s">
        <v>1423</v>
      </c>
      <c r="R313" s="56" t="s">
        <v>99</v>
      </c>
      <c r="S313" s="66">
        <v>45301</v>
      </c>
      <c r="T313" s="59">
        <v>45381</v>
      </c>
      <c r="U313" s="59" t="s">
        <v>512</v>
      </c>
      <c r="V313" s="40"/>
      <c r="W313" s="56"/>
      <c r="X313" s="71">
        <v>1</v>
      </c>
      <c r="Y313" s="56" t="s">
        <v>207</v>
      </c>
      <c r="Z313" s="56" t="s">
        <v>199</v>
      </c>
      <c r="AA313" s="56" t="s">
        <v>199</v>
      </c>
      <c r="AB313" s="56" t="s">
        <v>199</v>
      </c>
      <c r="AC313" s="72" t="s">
        <v>199</v>
      </c>
      <c r="AD313" s="56" t="s">
        <v>417</v>
      </c>
      <c r="AE313" s="56" t="s">
        <v>487</v>
      </c>
      <c r="AF313" s="56" t="s">
        <v>199</v>
      </c>
      <c r="AG313" s="56" t="s">
        <v>199</v>
      </c>
      <c r="AH313" s="56" t="s">
        <v>199</v>
      </c>
      <c r="AI313" s="56" t="s">
        <v>199</v>
      </c>
      <c r="AJ313" s="56" t="s">
        <v>199</v>
      </c>
      <c r="AK313" s="56" t="s">
        <v>199</v>
      </c>
      <c r="AL313" s="56" t="s">
        <v>497</v>
      </c>
    </row>
    <row r="314" spans="2:38" s="226" customFormat="1" ht="142.5" hidden="1">
      <c r="B314" s="56" t="s">
        <v>193</v>
      </c>
      <c r="C314" s="57" t="s">
        <v>1411</v>
      </c>
      <c r="D314" s="56" t="s">
        <v>1442</v>
      </c>
      <c r="E314" s="242" t="s">
        <v>1443</v>
      </c>
      <c r="F314" s="242" t="s">
        <v>1452</v>
      </c>
      <c r="G314" s="242"/>
      <c r="H314" s="56" t="s">
        <v>1167</v>
      </c>
      <c r="I314" s="56" t="s">
        <v>1415</v>
      </c>
      <c r="J314" s="56" t="s">
        <v>199</v>
      </c>
      <c r="K314" s="56" t="s">
        <v>199</v>
      </c>
      <c r="L314" s="56" t="s">
        <v>199</v>
      </c>
      <c r="M314" s="242" t="s">
        <v>1453</v>
      </c>
      <c r="N314" s="56" t="s">
        <v>1454</v>
      </c>
      <c r="O314" s="56" t="s">
        <v>1455</v>
      </c>
      <c r="P314" s="56" t="s">
        <v>1428</v>
      </c>
      <c r="Q314" s="56" t="s">
        <v>1429</v>
      </c>
      <c r="R314" s="56" t="s">
        <v>99</v>
      </c>
      <c r="S314" s="59">
        <v>45381</v>
      </c>
      <c r="T314" s="66">
        <v>45565</v>
      </c>
      <c r="U314" s="59" t="s">
        <v>512</v>
      </c>
      <c r="V314" s="40"/>
      <c r="W314" s="56"/>
      <c r="X314" s="71">
        <v>1</v>
      </c>
      <c r="Y314" s="56" t="s">
        <v>423</v>
      </c>
      <c r="Z314" s="56" t="s">
        <v>199</v>
      </c>
      <c r="AA314" s="56" t="s">
        <v>199</v>
      </c>
      <c r="AB314" s="56" t="s">
        <v>199</v>
      </c>
      <c r="AC314" s="56" t="s">
        <v>199</v>
      </c>
      <c r="AD314" s="56" t="s">
        <v>417</v>
      </c>
      <c r="AE314" s="56" t="s">
        <v>487</v>
      </c>
      <c r="AF314" s="56" t="s">
        <v>199</v>
      </c>
      <c r="AG314" s="56" t="s">
        <v>199</v>
      </c>
      <c r="AH314" s="56" t="s">
        <v>199</v>
      </c>
      <c r="AI314" s="56" t="s">
        <v>199</v>
      </c>
      <c r="AJ314" s="56" t="s">
        <v>199</v>
      </c>
      <c r="AK314" s="56" t="s">
        <v>199</v>
      </c>
      <c r="AL314" s="56" t="s">
        <v>497</v>
      </c>
    </row>
    <row r="315" spans="2:38" s="226" customFormat="1" ht="327.75" hidden="1">
      <c r="B315" s="56" t="s">
        <v>516</v>
      </c>
      <c r="C315" s="57" t="s">
        <v>517</v>
      </c>
      <c r="D315" s="56" t="s">
        <v>1456</v>
      </c>
      <c r="E315" s="56" t="s">
        <v>1457</v>
      </c>
      <c r="F315" s="56" t="s">
        <v>1458</v>
      </c>
      <c r="G315" s="56"/>
      <c r="H315" s="56" t="s">
        <v>1459</v>
      </c>
      <c r="I315" s="56" t="s">
        <v>199</v>
      </c>
      <c r="J315" s="56" t="s">
        <v>199</v>
      </c>
      <c r="K315" s="56" t="s">
        <v>199</v>
      </c>
      <c r="L315" s="56" t="s">
        <v>199</v>
      </c>
      <c r="M315" s="56" t="s">
        <v>1460</v>
      </c>
      <c r="N315" s="56" t="s">
        <v>1461</v>
      </c>
      <c r="O315" s="58" t="s">
        <v>1462</v>
      </c>
      <c r="P315" s="56" t="s">
        <v>698</v>
      </c>
      <c r="Q315" s="56" t="s">
        <v>1463</v>
      </c>
      <c r="R315" s="56" t="s">
        <v>119</v>
      </c>
      <c r="S315" s="59">
        <v>45292</v>
      </c>
      <c r="T315" s="59">
        <v>45626</v>
      </c>
      <c r="U315" s="59" t="s">
        <v>281</v>
      </c>
      <c r="V315" s="40" t="s">
        <v>199</v>
      </c>
      <c r="W315" s="56" t="s">
        <v>199</v>
      </c>
      <c r="X315" s="71">
        <v>0.4</v>
      </c>
      <c r="Y315" s="56" t="s">
        <v>400</v>
      </c>
      <c r="Z315" s="56" t="s">
        <v>199</v>
      </c>
      <c r="AA315" s="56" t="s">
        <v>199</v>
      </c>
      <c r="AB315" s="56" t="s">
        <v>199</v>
      </c>
      <c r="AC315" s="56" t="s">
        <v>199</v>
      </c>
      <c r="AD315" s="56" t="s">
        <v>364</v>
      </c>
      <c r="AE315" s="56" t="s">
        <v>199</v>
      </c>
      <c r="AF315" s="56" t="s">
        <v>199</v>
      </c>
      <c r="AG315" s="56" t="s">
        <v>199</v>
      </c>
      <c r="AH315" s="56" t="s">
        <v>199</v>
      </c>
      <c r="AI315" s="56" t="s">
        <v>199</v>
      </c>
      <c r="AJ315" s="56" t="s">
        <v>402</v>
      </c>
      <c r="AK315" s="56" t="s">
        <v>403</v>
      </c>
      <c r="AL315" s="56" t="s">
        <v>1464</v>
      </c>
    </row>
    <row r="316" spans="2:38" s="226" customFormat="1" ht="199.5" hidden="1">
      <c r="B316" s="56" t="s">
        <v>516</v>
      </c>
      <c r="C316" s="57" t="s">
        <v>517</v>
      </c>
      <c r="D316" s="56" t="s">
        <v>1456</v>
      </c>
      <c r="E316" s="56" t="s">
        <v>1457</v>
      </c>
      <c r="F316" s="56" t="s">
        <v>1458</v>
      </c>
      <c r="G316" s="56"/>
      <c r="H316" s="56" t="s">
        <v>1459</v>
      </c>
      <c r="I316" s="56" t="s">
        <v>199</v>
      </c>
      <c r="J316" s="56" t="s">
        <v>199</v>
      </c>
      <c r="K316" s="56" t="s">
        <v>199</v>
      </c>
      <c r="L316" s="56" t="s">
        <v>199</v>
      </c>
      <c r="M316" s="56" t="s">
        <v>1465</v>
      </c>
      <c r="N316" s="56" t="s">
        <v>1466</v>
      </c>
      <c r="O316" s="58" t="s">
        <v>1467</v>
      </c>
      <c r="P316" s="56" t="s">
        <v>698</v>
      </c>
      <c r="Q316" s="56" t="s">
        <v>1468</v>
      </c>
      <c r="R316" s="56" t="s">
        <v>119</v>
      </c>
      <c r="S316" s="59">
        <v>45292</v>
      </c>
      <c r="T316" s="59">
        <v>45626</v>
      </c>
      <c r="U316" s="59" t="s">
        <v>119</v>
      </c>
      <c r="V316" s="40" t="s">
        <v>199</v>
      </c>
      <c r="W316" s="56" t="s">
        <v>199</v>
      </c>
      <c r="X316" s="71">
        <v>0.3</v>
      </c>
      <c r="Y316" s="56" t="s">
        <v>1469</v>
      </c>
      <c r="Z316" s="56" t="s">
        <v>199</v>
      </c>
      <c r="AA316" s="56" t="s">
        <v>199</v>
      </c>
      <c r="AB316" s="56" t="s">
        <v>199</v>
      </c>
      <c r="AC316" s="56" t="s">
        <v>199</v>
      </c>
      <c r="AD316" s="56" t="s">
        <v>209</v>
      </c>
      <c r="AE316" s="56" t="s">
        <v>199</v>
      </c>
      <c r="AF316" s="56" t="s">
        <v>199</v>
      </c>
      <c r="AG316" s="56" t="s">
        <v>199</v>
      </c>
      <c r="AH316" s="56" t="s">
        <v>199</v>
      </c>
      <c r="AI316" s="56" t="s">
        <v>199</v>
      </c>
      <c r="AJ316" s="56" t="s">
        <v>199</v>
      </c>
      <c r="AK316" s="56" t="s">
        <v>199</v>
      </c>
      <c r="AL316" s="56" t="s">
        <v>1464</v>
      </c>
    </row>
    <row r="317" spans="2:38" s="226" customFormat="1" ht="199.5" hidden="1">
      <c r="B317" s="56" t="s">
        <v>516</v>
      </c>
      <c r="C317" s="57" t="s">
        <v>517</v>
      </c>
      <c r="D317" s="56" t="s">
        <v>1456</v>
      </c>
      <c r="E317" s="56" t="s">
        <v>1457</v>
      </c>
      <c r="F317" s="56" t="s">
        <v>1458</v>
      </c>
      <c r="G317" s="56"/>
      <c r="H317" s="56" t="s">
        <v>1459</v>
      </c>
      <c r="I317" s="56" t="s">
        <v>199</v>
      </c>
      <c r="J317" s="56" t="s">
        <v>199</v>
      </c>
      <c r="K317" s="56" t="s">
        <v>199</v>
      </c>
      <c r="L317" s="56" t="s">
        <v>199</v>
      </c>
      <c r="M317" s="56" t="s">
        <v>1470</v>
      </c>
      <c r="N317" s="56" t="s">
        <v>1471</v>
      </c>
      <c r="O317" s="58" t="s">
        <v>1472</v>
      </c>
      <c r="P317" s="56" t="s">
        <v>698</v>
      </c>
      <c r="Q317" s="56" t="s">
        <v>1473</v>
      </c>
      <c r="R317" s="56" t="s">
        <v>119</v>
      </c>
      <c r="S317" s="59">
        <v>45292</v>
      </c>
      <c r="T317" s="59">
        <v>45626</v>
      </c>
      <c r="U317" s="59" t="s">
        <v>50</v>
      </c>
      <c r="V317" s="40" t="s">
        <v>199</v>
      </c>
      <c r="W317" s="56" t="s">
        <v>199</v>
      </c>
      <c r="X317" s="71">
        <v>0.3</v>
      </c>
      <c r="Y317" s="56" t="s">
        <v>1469</v>
      </c>
      <c r="Z317" s="56" t="s">
        <v>199</v>
      </c>
      <c r="AA317" s="56" t="s">
        <v>199</v>
      </c>
      <c r="AB317" s="56" t="s">
        <v>199</v>
      </c>
      <c r="AC317" s="56" t="s">
        <v>199</v>
      </c>
      <c r="AD317" s="56" t="s">
        <v>209</v>
      </c>
      <c r="AE317" s="56" t="s">
        <v>199</v>
      </c>
      <c r="AF317" s="56" t="s">
        <v>199</v>
      </c>
      <c r="AG317" s="56" t="s">
        <v>199</v>
      </c>
      <c r="AH317" s="56" t="s">
        <v>199</v>
      </c>
      <c r="AI317" s="56" t="s">
        <v>199</v>
      </c>
      <c r="AJ317" s="56" t="s">
        <v>199</v>
      </c>
      <c r="AK317" s="56" t="s">
        <v>199</v>
      </c>
      <c r="AL317" s="56" t="s">
        <v>1464</v>
      </c>
    </row>
    <row r="318" spans="2:38" s="226" customFormat="1" ht="199.5" hidden="1">
      <c r="B318" s="56" t="s">
        <v>516</v>
      </c>
      <c r="C318" s="57" t="s">
        <v>517</v>
      </c>
      <c r="D318" s="56" t="s">
        <v>1474</v>
      </c>
      <c r="E318" s="56" t="s">
        <v>1475</v>
      </c>
      <c r="F318" s="56" t="s">
        <v>1476</v>
      </c>
      <c r="G318" s="56"/>
      <c r="H318" s="56" t="s">
        <v>281</v>
      </c>
      <c r="I318" s="56" t="s">
        <v>199</v>
      </c>
      <c r="J318" s="56" t="s">
        <v>199</v>
      </c>
      <c r="K318" s="56" t="s">
        <v>199</v>
      </c>
      <c r="L318" s="56" t="s">
        <v>199</v>
      </c>
      <c r="M318" s="56" t="s">
        <v>1477</v>
      </c>
      <c r="N318" s="56" t="s">
        <v>1478</v>
      </c>
      <c r="O318" s="58" t="s">
        <v>1479</v>
      </c>
      <c r="P318" s="56" t="s">
        <v>535</v>
      </c>
      <c r="Q318" s="56" t="s">
        <v>563</v>
      </c>
      <c r="R318" s="56" t="s">
        <v>537</v>
      </c>
      <c r="S318" s="59">
        <v>45323</v>
      </c>
      <c r="T318" s="59">
        <v>45383</v>
      </c>
      <c r="U318" s="59" t="s">
        <v>512</v>
      </c>
      <c r="V318" s="40"/>
      <c r="W318" s="56"/>
      <c r="X318" s="60">
        <v>0.15</v>
      </c>
      <c r="Y318" s="56" t="s">
        <v>476</v>
      </c>
      <c r="Z318" s="56" t="s">
        <v>199</v>
      </c>
      <c r="AA318" s="56" t="s">
        <v>199</v>
      </c>
      <c r="AB318" s="56" t="s">
        <v>199</v>
      </c>
      <c r="AC318" s="56" t="s">
        <v>199</v>
      </c>
      <c r="AD318" s="56" t="s">
        <v>209</v>
      </c>
      <c r="AE318" s="56" t="s">
        <v>199</v>
      </c>
      <c r="AF318" s="56" t="s">
        <v>199</v>
      </c>
      <c r="AG318" s="56" t="s">
        <v>199</v>
      </c>
      <c r="AH318" s="56" t="s">
        <v>199</v>
      </c>
      <c r="AI318" s="56" t="s">
        <v>199</v>
      </c>
      <c r="AJ318" s="56" t="s">
        <v>199</v>
      </c>
      <c r="AK318" s="56" t="s">
        <v>199</v>
      </c>
      <c r="AL318" s="56" t="s">
        <v>538</v>
      </c>
    </row>
    <row r="319" spans="2:38" s="226" customFormat="1" ht="199.5" hidden="1">
      <c r="B319" s="56" t="s">
        <v>516</v>
      </c>
      <c r="C319" s="57" t="s">
        <v>517</v>
      </c>
      <c r="D319" s="56" t="s">
        <v>1474</v>
      </c>
      <c r="E319" s="56" t="s">
        <v>1475</v>
      </c>
      <c r="F319" s="56" t="s">
        <v>1476</v>
      </c>
      <c r="G319" s="56"/>
      <c r="H319" s="56" t="s">
        <v>281</v>
      </c>
      <c r="I319" s="56" t="s">
        <v>199</v>
      </c>
      <c r="J319" s="56" t="s">
        <v>199</v>
      </c>
      <c r="K319" s="56" t="s">
        <v>199</v>
      </c>
      <c r="L319" s="56" t="s">
        <v>199</v>
      </c>
      <c r="M319" s="56" t="s">
        <v>1480</v>
      </c>
      <c r="N319" s="56" t="s">
        <v>1480</v>
      </c>
      <c r="O319" s="58" t="s">
        <v>1481</v>
      </c>
      <c r="P319" s="56" t="s">
        <v>535</v>
      </c>
      <c r="Q319" s="56" t="s">
        <v>563</v>
      </c>
      <c r="R319" s="56" t="s">
        <v>537</v>
      </c>
      <c r="S319" s="59">
        <v>45383</v>
      </c>
      <c r="T319" s="59">
        <v>45413</v>
      </c>
      <c r="U319" s="59" t="s">
        <v>281</v>
      </c>
      <c r="V319" s="40"/>
      <c r="W319" s="56"/>
      <c r="X319" s="60">
        <v>0.35</v>
      </c>
      <c r="Y319" s="56" t="s">
        <v>207</v>
      </c>
      <c r="Z319" s="56" t="s">
        <v>199</v>
      </c>
      <c r="AA319" s="56" t="s">
        <v>199</v>
      </c>
      <c r="AB319" s="56" t="s">
        <v>199</v>
      </c>
      <c r="AC319" s="56" t="s">
        <v>199</v>
      </c>
      <c r="AD319" s="56" t="s">
        <v>209</v>
      </c>
      <c r="AE319" s="56" t="s">
        <v>199</v>
      </c>
      <c r="AF319" s="56" t="s">
        <v>199</v>
      </c>
      <c r="AG319" s="56" t="s">
        <v>199</v>
      </c>
      <c r="AH319" s="56" t="s">
        <v>199</v>
      </c>
      <c r="AI319" s="56" t="s">
        <v>199</v>
      </c>
      <c r="AJ319" s="56" t="s">
        <v>199</v>
      </c>
      <c r="AK319" s="56" t="s">
        <v>199</v>
      </c>
      <c r="AL319" s="56" t="s">
        <v>538</v>
      </c>
    </row>
    <row r="320" spans="2:38" s="226" customFormat="1" ht="199.5" hidden="1">
      <c r="B320" s="56" t="s">
        <v>516</v>
      </c>
      <c r="C320" s="57" t="s">
        <v>517</v>
      </c>
      <c r="D320" s="56" t="s">
        <v>1474</v>
      </c>
      <c r="E320" s="56" t="s">
        <v>1475</v>
      </c>
      <c r="F320" s="56" t="s">
        <v>1476</v>
      </c>
      <c r="G320" s="56"/>
      <c r="H320" s="56" t="s">
        <v>281</v>
      </c>
      <c r="I320" s="56" t="s">
        <v>199</v>
      </c>
      <c r="J320" s="56" t="s">
        <v>199</v>
      </c>
      <c r="K320" s="56" t="s">
        <v>199</v>
      </c>
      <c r="L320" s="56" t="s">
        <v>199</v>
      </c>
      <c r="M320" s="56" t="s">
        <v>1482</v>
      </c>
      <c r="N320" s="56" t="s">
        <v>1482</v>
      </c>
      <c r="O320" s="58" t="s">
        <v>1483</v>
      </c>
      <c r="P320" s="56" t="s">
        <v>535</v>
      </c>
      <c r="Q320" s="56" t="s">
        <v>563</v>
      </c>
      <c r="R320" s="56" t="s">
        <v>537</v>
      </c>
      <c r="S320" s="59">
        <v>45414</v>
      </c>
      <c r="T320" s="59">
        <v>45641</v>
      </c>
      <c r="U320" s="59" t="s">
        <v>512</v>
      </c>
      <c r="V320" s="40"/>
      <c r="W320" s="56"/>
      <c r="X320" s="60">
        <v>0.5</v>
      </c>
      <c r="Y320" s="56" t="s">
        <v>476</v>
      </c>
      <c r="Z320" s="56" t="s">
        <v>199</v>
      </c>
      <c r="AA320" s="56" t="s">
        <v>199</v>
      </c>
      <c r="AB320" s="56" t="s">
        <v>199</v>
      </c>
      <c r="AC320" s="56" t="s">
        <v>199</v>
      </c>
      <c r="AD320" s="56" t="s">
        <v>209</v>
      </c>
      <c r="AE320" s="56" t="s">
        <v>199</v>
      </c>
      <c r="AF320" s="56" t="s">
        <v>199</v>
      </c>
      <c r="AG320" s="56" t="s">
        <v>199</v>
      </c>
      <c r="AH320" s="56" t="s">
        <v>199</v>
      </c>
      <c r="AI320" s="56" t="s">
        <v>199</v>
      </c>
      <c r="AJ320" s="56" t="s">
        <v>199</v>
      </c>
      <c r="AK320" s="56" t="s">
        <v>199</v>
      </c>
      <c r="AL320" s="56" t="s">
        <v>538</v>
      </c>
    </row>
    <row r="321" spans="2:38" s="226" customFormat="1" ht="199.5" hidden="1">
      <c r="B321" s="56" t="s">
        <v>516</v>
      </c>
      <c r="C321" s="57" t="s">
        <v>517</v>
      </c>
      <c r="D321" s="56" t="s">
        <v>1474</v>
      </c>
      <c r="E321" s="56" t="s">
        <v>1475</v>
      </c>
      <c r="F321" s="56" t="s">
        <v>1484</v>
      </c>
      <c r="G321" s="56"/>
      <c r="H321" s="56" t="s">
        <v>281</v>
      </c>
      <c r="I321" s="56" t="s">
        <v>199</v>
      </c>
      <c r="J321" s="56" t="s">
        <v>199</v>
      </c>
      <c r="K321" s="56" t="s">
        <v>199</v>
      </c>
      <c r="L321" s="56" t="s">
        <v>199</v>
      </c>
      <c r="M321" s="56" t="s">
        <v>1485</v>
      </c>
      <c r="N321" s="56" t="s">
        <v>1486</v>
      </c>
      <c r="O321" s="58" t="s">
        <v>1487</v>
      </c>
      <c r="P321" s="56" t="s">
        <v>535</v>
      </c>
      <c r="Q321" s="56" t="s">
        <v>536</v>
      </c>
      <c r="R321" s="56" t="s">
        <v>537</v>
      </c>
      <c r="S321" s="59">
        <v>45323</v>
      </c>
      <c r="T321" s="59">
        <v>45641</v>
      </c>
      <c r="U321" s="59" t="s">
        <v>512</v>
      </c>
      <c r="V321" s="40"/>
      <c r="W321" s="56"/>
      <c r="X321" s="60">
        <v>1</v>
      </c>
      <c r="Y321" s="56" t="s">
        <v>476</v>
      </c>
      <c r="Z321" s="56" t="s">
        <v>199</v>
      </c>
      <c r="AA321" s="56" t="s">
        <v>199</v>
      </c>
      <c r="AB321" s="56" t="s">
        <v>199</v>
      </c>
      <c r="AC321" s="56" t="s">
        <v>199</v>
      </c>
      <c r="AD321" s="56" t="s">
        <v>209</v>
      </c>
      <c r="AE321" s="56" t="s">
        <v>199</v>
      </c>
      <c r="AF321" s="56" t="s">
        <v>199</v>
      </c>
      <c r="AG321" s="56" t="s">
        <v>199</v>
      </c>
      <c r="AH321" s="56" t="s">
        <v>199</v>
      </c>
      <c r="AI321" s="56" t="s">
        <v>199</v>
      </c>
      <c r="AJ321" s="56" t="s">
        <v>199</v>
      </c>
      <c r="AK321" s="56" t="s">
        <v>199</v>
      </c>
      <c r="AL321" s="56" t="s">
        <v>1488</v>
      </c>
    </row>
    <row r="322" spans="2:38" s="226" customFormat="1" ht="199.5" hidden="1">
      <c r="B322" s="56" t="s">
        <v>516</v>
      </c>
      <c r="C322" s="57" t="s">
        <v>517</v>
      </c>
      <c r="D322" s="56" t="s">
        <v>1474</v>
      </c>
      <c r="E322" s="56" t="s">
        <v>1475</v>
      </c>
      <c r="F322" s="56" t="s">
        <v>1489</v>
      </c>
      <c r="G322" s="56"/>
      <c r="H322" s="56" t="s">
        <v>281</v>
      </c>
      <c r="I322" s="56" t="s">
        <v>199</v>
      </c>
      <c r="J322" s="56" t="s">
        <v>199</v>
      </c>
      <c r="K322" s="56" t="s">
        <v>199</v>
      </c>
      <c r="L322" s="56" t="s">
        <v>199</v>
      </c>
      <c r="M322" s="56" t="s">
        <v>1490</v>
      </c>
      <c r="N322" s="56" t="s">
        <v>1491</v>
      </c>
      <c r="O322" s="58" t="s">
        <v>1492</v>
      </c>
      <c r="P322" s="56" t="s">
        <v>535</v>
      </c>
      <c r="Q322" s="56" t="s">
        <v>536</v>
      </c>
      <c r="R322" s="56" t="s">
        <v>537</v>
      </c>
      <c r="S322" s="59">
        <v>45323</v>
      </c>
      <c r="T322" s="59">
        <v>45444</v>
      </c>
      <c r="U322" s="59" t="s">
        <v>281</v>
      </c>
      <c r="V322" s="40"/>
      <c r="W322" s="56"/>
      <c r="X322" s="60">
        <v>0.2</v>
      </c>
      <c r="Y322" s="56" t="s">
        <v>207</v>
      </c>
      <c r="Z322" s="56" t="s">
        <v>199</v>
      </c>
      <c r="AA322" s="56" t="s">
        <v>199</v>
      </c>
      <c r="AB322" s="56" t="s">
        <v>199</v>
      </c>
      <c r="AC322" s="56" t="s">
        <v>199</v>
      </c>
      <c r="AD322" s="56" t="s">
        <v>209</v>
      </c>
      <c r="AE322" s="56" t="s">
        <v>199</v>
      </c>
      <c r="AF322" s="56" t="s">
        <v>199</v>
      </c>
      <c r="AG322" s="56" t="s">
        <v>199</v>
      </c>
      <c r="AH322" s="56" t="s">
        <v>199</v>
      </c>
      <c r="AI322" s="56" t="s">
        <v>199</v>
      </c>
      <c r="AJ322" s="56" t="s">
        <v>199</v>
      </c>
      <c r="AK322" s="56" t="s">
        <v>199</v>
      </c>
      <c r="AL322" s="56" t="s">
        <v>538</v>
      </c>
    </row>
    <row r="323" spans="2:38" s="226" customFormat="1" ht="199.5" hidden="1">
      <c r="B323" s="56" t="s">
        <v>516</v>
      </c>
      <c r="C323" s="57" t="s">
        <v>517</v>
      </c>
      <c r="D323" s="56" t="s">
        <v>1474</v>
      </c>
      <c r="E323" s="56" t="s">
        <v>1475</v>
      </c>
      <c r="F323" s="56" t="s">
        <v>1489</v>
      </c>
      <c r="G323" s="56"/>
      <c r="H323" s="56" t="s">
        <v>281</v>
      </c>
      <c r="I323" s="56" t="s">
        <v>199</v>
      </c>
      <c r="J323" s="56" t="s">
        <v>199</v>
      </c>
      <c r="K323" s="56" t="s">
        <v>199</v>
      </c>
      <c r="L323" s="56" t="s">
        <v>199</v>
      </c>
      <c r="M323" s="56" t="s">
        <v>1493</v>
      </c>
      <c r="N323" s="56" t="s">
        <v>1494</v>
      </c>
      <c r="O323" s="58" t="s">
        <v>1495</v>
      </c>
      <c r="P323" s="56" t="s">
        <v>535</v>
      </c>
      <c r="Q323" s="56" t="s">
        <v>1496</v>
      </c>
      <c r="R323" s="56" t="s">
        <v>537</v>
      </c>
      <c r="S323" s="59">
        <v>45323</v>
      </c>
      <c r="T323" s="59">
        <v>45641</v>
      </c>
      <c r="U323" s="59" t="s">
        <v>512</v>
      </c>
      <c r="V323" s="40"/>
      <c r="W323" s="56"/>
      <c r="X323" s="60">
        <v>0.8</v>
      </c>
      <c r="Y323" s="56" t="s">
        <v>476</v>
      </c>
      <c r="Z323" s="56" t="s">
        <v>199</v>
      </c>
      <c r="AA323" s="56" t="s">
        <v>199</v>
      </c>
      <c r="AB323" s="56" t="s">
        <v>199</v>
      </c>
      <c r="AC323" s="56" t="s">
        <v>199</v>
      </c>
      <c r="AD323" s="56" t="s">
        <v>209</v>
      </c>
      <c r="AE323" s="56" t="s">
        <v>199</v>
      </c>
      <c r="AF323" s="56" t="s">
        <v>199</v>
      </c>
      <c r="AG323" s="56" t="s">
        <v>199</v>
      </c>
      <c r="AH323" s="56" t="s">
        <v>199</v>
      </c>
      <c r="AI323" s="56" t="s">
        <v>199</v>
      </c>
      <c r="AJ323" s="56" t="s">
        <v>199</v>
      </c>
      <c r="AK323" s="56" t="s">
        <v>199</v>
      </c>
      <c r="AL323" s="56" t="s">
        <v>538</v>
      </c>
    </row>
    <row r="324" spans="2:38" s="226" customFormat="1" ht="199.5" hidden="1">
      <c r="B324" s="56" t="s">
        <v>516</v>
      </c>
      <c r="C324" s="57" t="s">
        <v>517</v>
      </c>
      <c r="D324" s="56" t="s">
        <v>1497</v>
      </c>
      <c r="E324" s="56" t="s">
        <v>1498</v>
      </c>
      <c r="F324" s="56" t="s">
        <v>1499</v>
      </c>
      <c r="G324" s="56"/>
      <c r="H324" s="56" t="s">
        <v>281</v>
      </c>
      <c r="I324" s="56" t="s">
        <v>199</v>
      </c>
      <c r="J324" s="56" t="s">
        <v>199</v>
      </c>
      <c r="K324" s="56" t="s">
        <v>199</v>
      </c>
      <c r="L324" s="90" t="s">
        <v>199</v>
      </c>
      <c r="M324" s="56" t="s">
        <v>1500</v>
      </c>
      <c r="N324" s="56" t="s">
        <v>1501</v>
      </c>
      <c r="O324" s="58" t="s">
        <v>1502</v>
      </c>
      <c r="P324" s="56" t="s">
        <v>535</v>
      </c>
      <c r="Q324" s="56" t="s">
        <v>536</v>
      </c>
      <c r="R324" s="56" t="s">
        <v>537</v>
      </c>
      <c r="S324" s="59">
        <v>45323</v>
      </c>
      <c r="T324" s="59">
        <v>45641</v>
      </c>
      <c r="U324" s="59" t="s">
        <v>512</v>
      </c>
      <c r="V324" s="40"/>
      <c r="W324" s="56"/>
      <c r="X324" s="60">
        <v>1</v>
      </c>
      <c r="Y324" s="56" t="s">
        <v>400</v>
      </c>
      <c r="Z324" s="56" t="s">
        <v>199</v>
      </c>
      <c r="AA324" s="56" t="s">
        <v>199</v>
      </c>
      <c r="AB324" s="90" t="s">
        <v>199</v>
      </c>
      <c r="AC324" s="90" t="s">
        <v>199</v>
      </c>
      <c r="AD324" s="56" t="s">
        <v>364</v>
      </c>
      <c r="AE324" s="56" t="s">
        <v>199</v>
      </c>
      <c r="AF324" s="56" t="s">
        <v>199</v>
      </c>
      <c r="AG324" s="102" t="s">
        <v>199</v>
      </c>
      <c r="AH324" s="102" t="s">
        <v>199</v>
      </c>
      <c r="AI324" s="90" t="s">
        <v>199</v>
      </c>
      <c r="AJ324" s="56" t="s">
        <v>402</v>
      </c>
      <c r="AK324" s="56" t="s">
        <v>403</v>
      </c>
      <c r="AL324" s="56" t="s">
        <v>685</v>
      </c>
    </row>
    <row r="325" spans="2:38" s="226" customFormat="1" ht="199.5" hidden="1">
      <c r="B325" s="56" t="s">
        <v>516</v>
      </c>
      <c r="C325" s="57" t="s">
        <v>517</v>
      </c>
      <c r="D325" s="56" t="s">
        <v>1497</v>
      </c>
      <c r="E325" s="56" t="s">
        <v>1498</v>
      </c>
      <c r="F325" s="56" t="s">
        <v>1503</v>
      </c>
      <c r="G325" s="56"/>
      <c r="H325" s="56" t="s">
        <v>281</v>
      </c>
      <c r="I325" s="56" t="s">
        <v>199</v>
      </c>
      <c r="J325" s="56" t="s">
        <v>199</v>
      </c>
      <c r="K325" s="56" t="s">
        <v>199</v>
      </c>
      <c r="L325" s="90" t="s">
        <v>199</v>
      </c>
      <c r="M325" s="56" t="s">
        <v>1504</v>
      </c>
      <c r="N325" s="56" t="s">
        <v>1505</v>
      </c>
      <c r="O325" s="58" t="s">
        <v>1506</v>
      </c>
      <c r="P325" s="56" t="s">
        <v>535</v>
      </c>
      <c r="Q325" s="56" t="s">
        <v>1507</v>
      </c>
      <c r="R325" s="56" t="s">
        <v>537</v>
      </c>
      <c r="S325" s="59">
        <v>45323</v>
      </c>
      <c r="T325" s="59">
        <v>45641</v>
      </c>
      <c r="U325" s="59" t="s">
        <v>281</v>
      </c>
      <c r="V325" s="40"/>
      <c r="W325" s="56"/>
      <c r="X325" s="60">
        <v>1</v>
      </c>
      <c r="Y325" s="56" t="s">
        <v>400</v>
      </c>
      <c r="Z325" s="56" t="s">
        <v>199</v>
      </c>
      <c r="AA325" s="56" t="s">
        <v>199</v>
      </c>
      <c r="AB325" s="90" t="s">
        <v>199</v>
      </c>
      <c r="AC325" s="90" t="s">
        <v>199</v>
      </c>
      <c r="AD325" s="56" t="s">
        <v>364</v>
      </c>
      <c r="AE325" s="56" t="s">
        <v>199</v>
      </c>
      <c r="AF325" s="56" t="s">
        <v>199</v>
      </c>
      <c r="AG325" s="102" t="s">
        <v>199</v>
      </c>
      <c r="AH325" s="102" t="s">
        <v>199</v>
      </c>
      <c r="AI325" s="90" t="s">
        <v>199</v>
      </c>
      <c r="AJ325" s="56" t="s">
        <v>402</v>
      </c>
      <c r="AK325" s="56" t="s">
        <v>403</v>
      </c>
      <c r="AL325" s="56" t="s">
        <v>538</v>
      </c>
    </row>
    <row r="326" spans="2:38" s="226" customFormat="1" ht="171" hidden="1">
      <c r="B326" s="56" t="s">
        <v>453</v>
      </c>
      <c r="C326" s="56" t="s">
        <v>859</v>
      </c>
      <c r="D326" s="56" t="s">
        <v>1508</v>
      </c>
      <c r="E326" s="56" t="s">
        <v>1509</v>
      </c>
      <c r="F326" s="56" t="s">
        <v>1510</v>
      </c>
      <c r="G326" s="56"/>
      <c r="H326" s="56" t="s">
        <v>1511</v>
      </c>
      <c r="I326" s="56" t="s">
        <v>1512</v>
      </c>
      <c r="J326" s="56" t="s">
        <v>1513</v>
      </c>
      <c r="K326" s="56" t="s">
        <v>199</v>
      </c>
      <c r="L326" s="56" t="s">
        <v>199</v>
      </c>
      <c r="M326" s="56" t="s">
        <v>1514</v>
      </c>
      <c r="N326" s="56" t="s">
        <v>1515</v>
      </c>
      <c r="O326" s="58" t="s">
        <v>1516</v>
      </c>
      <c r="P326" s="56" t="s">
        <v>292</v>
      </c>
      <c r="Q326" s="56" t="s">
        <v>1517</v>
      </c>
      <c r="R326" s="56" t="s">
        <v>280</v>
      </c>
      <c r="S326" s="59">
        <v>45292</v>
      </c>
      <c r="T326" s="59">
        <v>45350</v>
      </c>
      <c r="U326" s="59" t="s">
        <v>50</v>
      </c>
      <c r="V326" s="220">
        <v>21360746</v>
      </c>
      <c r="W326" s="58" t="s">
        <v>1518</v>
      </c>
      <c r="X326" s="58">
        <v>20</v>
      </c>
      <c r="Y326" s="56" t="s">
        <v>1519</v>
      </c>
      <c r="Z326" s="56" t="s">
        <v>208</v>
      </c>
      <c r="AA326" s="56" t="s">
        <v>354</v>
      </c>
      <c r="AB326" s="56" t="s">
        <v>199</v>
      </c>
      <c r="AC326" s="90" t="s">
        <v>199</v>
      </c>
      <c r="AD326" s="56" t="s">
        <v>1520</v>
      </c>
      <c r="AE326" s="56" t="s">
        <v>248</v>
      </c>
      <c r="AF326" s="56" t="s">
        <v>199</v>
      </c>
      <c r="AG326" s="102" t="s">
        <v>199</v>
      </c>
      <c r="AH326" s="102" t="s">
        <v>199</v>
      </c>
      <c r="AI326" s="90" t="s">
        <v>199</v>
      </c>
      <c r="AJ326" s="56" t="s">
        <v>199</v>
      </c>
      <c r="AK326" s="56" t="s">
        <v>199</v>
      </c>
      <c r="AL326" s="56" t="s">
        <v>294</v>
      </c>
    </row>
    <row r="327" spans="2:38" s="226" customFormat="1" ht="171" hidden="1">
      <c r="B327" s="56" t="s">
        <v>453</v>
      </c>
      <c r="C327" s="56" t="s">
        <v>859</v>
      </c>
      <c r="D327" s="56" t="s">
        <v>1508</v>
      </c>
      <c r="E327" s="56" t="s">
        <v>1509</v>
      </c>
      <c r="F327" s="56" t="s">
        <v>1510</v>
      </c>
      <c r="G327" s="56"/>
      <c r="H327" s="56" t="s">
        <v>1511</v>
      </c>
      <c r="I327" s="56" t="s">
        <v>1512</v>
      </c>
      <c r="J327" s="56" t="s">
        <v>1513</v>
      </c>
      <c r="K327" s="56" t="s">
        <v>199</v>
      </c>
      <c r="L327" s="56" t="s">
        <v>199</v>
      </c>
      <c r="M327" s="56" t="s">
        <v>1521</v>
      </c>
      <c r="N327" s="56" t="s">
        <v>1522</v>
      </c>
      <c r="O327" s="58" t="s">
        <v>1523</v>
      </c>
      <c r="P327" s="56" t="s">
        <v>1524</v>
      </c>
      <c r="Q327" s="56" t="s">
        <v>1525</v>
      </c>
      <c r="R327" s="59" t="s">
        <v>50</v>
      </c>
      <c r="S327" s="59">
        <v>45292</v>
      </c>
      <c r="T327" s="59">
        <v>45016</v>
      </c>
      <c r="U327" s="56" t="s">
        <v>280</v>
      </c>
      <c r="V327" s="40" t="s">
        <v>199</v>
      </c>
      <c r="W327" s="56" t="s">
        <v>199</v>
      </c>
      <c r="X327" s="58">
        <v>70</v>
      </c>
      <c r="Y327" s="56" t="s">
        <v>1519</v>
      </c>
      <c r="Z327" s="56" t="s">
        <v>208</v>
      </c>
      <c r="AA327" s="56" t="s">
        <v>354</v>
      </c>
      <c r="AB327" s="56" t="s">
        <v>199</v>
      </c>
      <c r="AC327" s="90" t="s">
        <v>199</v>
      </c>
      <c r="AD327" s="56" t="s">
        <v>1520</v>
      </c>
      <c r="AE327" s="56" t="s">
        <v>199</v>
      </c>
      <c r="AF327" s="56" t="s">
        <v>199</v>
      </c>
      <c r="AG327" s="102" t="s">
        <v>199</v>
      </c>
      <c r="AH327" s="102" t="s">
        <v>199</v>
      </c>
      <c r="AI327" s="90" t="s">
        <v>199</v>
      </c>
      <c r="AJ327" s="56" t="s">
        <v>199</v>
      </c>
      <c r="AK327" s="56" t="s">
        <v>199</v>
      </c>
      <c r="AL327" s="56" t="s">
        <v>294</v>
      </c>
    </row>
    <row r="328" spans="2:38" s="226" customFormat="1" ht="171" hidden="1">
      <c r="B328" s="56" t="s">
        <v>453</v>
      </c>
      <c r="C328" s="56" t="s">
        <v>859</v>
      </c>
      <c r="D328" s="56" t="s">
        <v>1508</v>
      </c>
      <c r="E328" s="56" t="s">
        <v>1509</v>
      </c>
      <c r="F328" s="56" t="s">
        <v>1510</v>
      </c>
      <c r="G328" s="56"/>
      <c r="H328" s="56" t="s">
        <v>1511</v>
      </c>
      <c r="I328" s="56" t="s">
        <v>1512</v>
      </c>
      <c r="J328" s="56" t="s">
        <v>1513</v>
      </c>
      <c r="K328" s="56" t="s">
        <v>199</v>
      </c>
      <c r="L328" s="56" t="s">
        <v>199</v>
      </c>
      <c r="M328" s="56" t="s">
        <v>1526</v>
      </c>
      <c r="N328" s="56" t="s">
        <v>1527</v>
      </c>
      <c r="O328" s="58" t="s">
        <v>1528</v>
      </c>
      <c r="P328" s="56" t="s">
        <v>1524</v>
      </c>
      <c r="Q328" s="56" t="s">
        <v>332</v>
      </c>
      <c r="R328" s="59" t="s">
        <v>50</v>
      </c>
      <c r="S328" s="59">
        <v>45383</v>
      </c>
      <c r="T328" s="59">
        <v>45046</v>
      </c>
      <c r="U328" s="56" t="s">
        <v>280</v>
      </c>
      <c r="V328" s="40" t="s">
        <v>199</v>
      </c>
      <c r="W328" s="56" t="s">
        <v>199</v>
      </c>
      <c r="X328" s="58">
        <v>10</v>
      </c>
      <c r="Y328" s="56" t="s">
        <v>208</v>
      </c>
      <c r="Z328" s="56" t="s">
        <v>354</v>
      </c>
      <c r="AA328" s="56" t="s">
        <v>199</v>
      </c>
      <c r="AB328" s="90" t="s">
        <v>199</v>
      </c>
      <c r="AC328" s="90" t="s">
        <v>199</v>
      </c>
      <c r="AD328" s="56" t="s">
        <v>1520</v>
      </c>
      <c r="AE328" s="56" t="s">
        <v>199</v>
      </c>
      <c r="AF328" s="56" t="s">
        <v>199</v>
      </c>
      <c r="AG328" s="102" t="s">
        <v>199</v>
      </c>
      <c r="AH328" s="102" t="s">
        <v>199</v>
      </c>
      <c r="AI328" s="90" t="s">
        <v>199</v>
      </c>
      <c r="AJ328" s="56" t="s">
        <v>199</v>
      </c>
      <c r="AK328" s="56" t="s">
        <v>199</v>
      </c>
      <c r="AL328" s="56" t="s">
        <v>294</v>
      </c>
    </row>
    <row r="329" spans="2:38" s="226" customFormat="1" ht="171" hidden="1">
      <c r="B329" s="56" t="s">
        <v>453</v>
      </c>
      <c r="C329" s="56" t="s">
        <v>859</v>
      </c>
      <c r="D329" s="56" t="s">
        <v>1508</v>
      </c>
      <c r="E329" s="56" t="s">
        <v>1509</v>
      </c>
      <c r="F329" s="56" t="s">
        <v>1529</v>
      </c>
      <c r="G329" s="56"/>
      <c r="H329" s="56" t="s">
        <v>1511</v>
      </c>
      <c r="I329" s="56" t="s">
        <v>1512</v>
      </c>
      <c r="J329" s="56" t="s">
        <v>1513</v>
      </c>
      <c r="K329" s="56" t="s">
        <v>199</v>
      </c>
      <c r="L329" s="56" t="s">
        <v>199</v>
      </c>
      <c r="M329" s="56" t="s">
        <v>1530</v>
      </c>
      <c r="N329" s="56" t="s">
        <v>1531</v>
      </c>
      <c r="O329" s="58" t="s">
        <v>1516</v>
      </c>
      <c r="P329" s="56" t="s">
        <v>292</v>
      </c>
      <c r="Q329" s="56" t="s">
        <v>1517</v>
      </c>
      <c r="R329" s="56" t="s">
        <v>280</v>
      </c>
      <c r="S329" s="59">
        <v>45352</v>
      </c>
      <c r="T329" s="59">
        <v>45596</v>
      </c>
      <c r="U329" s="59" t="s">
        <v>50</v>
      </c>
      <c r="V329" s="220">
        <v>64082238</v>
      </c>
      <c r="W329" s="58" t="s">
        <v>1518</v>
      </c>
      <c r="Y329" s="56" t="s">
        <v>208</v>
      </c>
      <c r="Z329" s="56" t="s">
        <v>354</v>
      </c>
      <c r="AA329" s="56" t="s">
        <v>199</v>
      </c>
      <c r="AB329" s="90" t="s">
        <v>199</v>
      </c>
      <c r="AC329" s="90" t="s">
        <v>199</v>
      </c>
      <c r="AD329" s="56" t="s">
        <v>1520</v>
      </c>
      <c r="AE329" s="56" t="s">
        <v>248</v>
      </c>
      <c r="AF329" s="56" t="s">
        <v>199</v>
      </c>
      <c r="AG329" s="102" t="s">
        <v>199</v>
      </c>
      <c r="AH329" s="102" t="s">
        <v>199</v>
      </c>
      <c r="AI329" s="90" t="s">
        <v>199</v>
      </c>
      <c r="AJ329" s="56" t="s">
        <v>199</v>
      </c>
      <c r="AK329" s="56" t="s">
        <v>199</v>
      </c>
      <c r="AL329" s="56" t="s">
        <v>294</v>
      </c>
    </row>
    <row r="330" spans="2:38" s="226" customFormat="1" ht="171" hidden="1">
      <c r="B330" s="56" t="s">
        <v>453</v>
      </c>
      <c r="C330" s="56" t="s">
        <v>859</v>
      </c>
      <c r="D330" s="56" t="s">
        <v>1508</v>
      </c>
      <c r="E330" s="56" t="s">
        <v>1509</v>
      </c>
      <c r="F330" s="56" t="s">
        <v>1529</v>
      </c>
      <c r="G330" s="56"/>
      <c r="H330" s="56" t="s">
        <v>1511</v>
      </c>
      <c r="I330" s="56" t="s">
        <v>1512</v>
      </c>
      <c r="J330" s="56" t="s">
        <v>1513</v>
      </c>
      <c r="K330" s="56" t="s">
        <v>199</v>
      </c>
      <c r="L330" s="56" t="s">
        <v>199</v>
      </c>
      <c r="M330" s="56" t="s">
        <v>1532</v>
      </c>
      <c r="N330" s="56" t="s">
        <v>1533</v>
      </c>
      <c r="O330" s="58" t="s">
        <v>1534</v>
      </c>
      <c r="P330" s="56" t="s">
        <v>1524</v>
      </c>
      <c r="Q330" s="56" t="s">
        <v>332</v>
      </c>
      <c r="R330" s="59" t="s">
        <v>50</v>
      </c>
      <c r="S330" s="59">
        <v>45597</v>
      </c>
      <c r="T330" s="59">
        <v>45626</v>
      </c>
      <c r="U330" s="56" t="s">
        <v>280</v>
      </c>
      <c r="V330" s="90" t="s">
        <v>199</v>
      </c>
      <c r="W330" s="90" t="s">
        <v>199</v>
      </c>
      <c r="Y330" s="56" t="s">
        <v>208</v>
      </c>
      <c r="Z330" s="56" t="s">
        <v>354</v>
      </c>
      <c r="AA330" s="56" t="s">
        <v>199</v>
      </c>
      <c r="AB330" s="90" t="s">
        <v>199</v>
      </c>
      <c r="AC330" s="90" t="s">
        <v>199</v>
      </c>
      <c r="AD330" s="56" t="s">
        <v>1520</v>
      </c>
      <c r="AE330" s="56" t="s">
        <v>199</v>
      </c>
      <c r="AF330" s="56" t="s">
        <v>199</v>
      </c>
      <c r="AG330" s="102" t="s">
        <v>199</v>
      </c>
      <c r="AH330" s="102" t="s">
        <v>199</v>
      </c>
      <c r="AI330" s="90" t="s">
        <v>199</v>
      </c>
      <c r="AJ330" s="56" t="s">
        <v>199</v>
      </c>
      <c r="AK330" s="56" t="s">
        <v>199</v>
      </c>
      <c r="AL330" s="56" t="s">
        <v>294</v>
      </c>
    </row>
    <row r="331" spans="2:38" s="226" customFormat="1" ht="171" hidden="1">
      <c r="B331" s="56" t="s">
        <v>453</v>
      </c>
      <c r="C331" s="56" t="s">
        <v>859</v>
      </c>
      <c r="D331" s="56" t="s">
        <v>1508</v>
      </c>
      <c r="E331" s="56" t="s">
        <v>1509</v>
      </c>
      <c r="F331" s="56" t="s">
        <v>1535</v>
      </c>
      <c r="G331" s="56"/>
      <c r="H331" s="56" t="s">
        <v>1511</v>
      </c>
      <c r="I331" s="56" t="s">
        <v>1512</v>
      </c>
      <c r="J331" s="56" t="s">
        <v>1513</v>
      </c>
      <c r="K331" s="56" t="s">
        <v>199</v>
      </c>
      <c r="L331" s="56" t="s">
        <v>199</v>
      </c>
      <c r="M331" s="56" t="s">
        <v>1536</v>
      </c>
      <c r="N331" s="56" t="s">
        <v>1537</v>
      </c>
      <c r="O331" s="58" t="s">
        <v>1538</v>
      </c>
      <c r="P331" s="56" t="s">
        <v>292</v>
      </c>
      <c r="Q331" s="56" t="s">
        <v>1539</v>
      </c>
      <c r="R331" s="56" t="s">
        <v>280</v>
      </c>
      <c r="S331" s="59">
        <v>45597</v>
      </c>
      <c r="T331" s="59">
        <v>45611</v>
      </c>
      <c r="U331" s="59" t="s">
        <v>50</v>
      </c>
      <c r="V331" s="243" t="s">
        <v>199</v>
      </c>
      <c r="W331" s="90" t="s">
        <v>199</v>
      </c>
      <c r="Y331" s="56" t="s">
        <v>208</v>
      </c>
      <c r="Z331" s="56" t="s">
        <v>354</v>
      </c>
      <c r="AA331" s="56" t="s">
        <v>199</v>
      </c>
      <c r="AB331" s="90" t="s">
        <v>199</v>
      </c>
      <c r="AC331" s="90" t="s">
        <v>199</v>
      </c>
      <c r="AD331" s="56" t="s">
        <v>1520</v>
      </c>
      <c r="AE331" s="56" t="s">
        <v>199</v>
      </c>
      <c r="AF331" s="56" t="s">
        <v>199</v>
      </c>
      <c r="AG331" s="102" t="s">
        <v>199</v>
      </c>
      <c r="AH331" s="102" t="s">
        <v>199</v>
      </c>
      <c r="AI331" s="90" t="s">
        <v>199</v>
      </c>
      <c r="AJ331" s="56" t="s">
        <v>199</v>
      </c>
      <c r="AK331" s="56" t="s">
        <v>199</v>
      </c>
      <c r="AL331" s="56" t="s">
        <v>294</v>
      </c>
    </row>
    <row r="332" spans="2:38" s="226" customFormat="1" ht="171" hidden="1">
      <c r="B332" s="56" t="s">
        <v>453</v>
      </c>
      <c r="C332" s="56" t="s">
        <v>859</v>
      </c>
      <c r="D332" s="56" t="s">
        <v>1508</v>
      </c>
      <c r="E332" s="56" t="s">
        <v>1509</v>
      </c>
      <c r="F332" s="56" t="s">
        <v>1540</v>
      </c>
      <c r="G332" s="56"/>
      <c r="H332" s="56" t="s">
        <v>1511</v>
      </c>
      <c r="I332" s="56" t="s">
        <v>1512</v>
      </c>
      <c r="J332" s="56" t="s">
        <v>1513</v>
      </c>
      <c r="K332" s="56" t="s">
        <v>199</v>
      </c>
      <c r="L332" s="56" t="s">
        <v>199</v>
      </c>
      <c r="M332" s="56" t="s">
        <v>1541</v>
      </c>
      <c r="N332" s="56" t="s">
        <v>1542</v>
      </c>
      <c r="O332" s="58" t="s">
        <v>1543</v>
      </c>
      <c r="P332" s="56" t="s">
        <v>292</v>
      </c>
      <c r="Q332" s="56" t="s">
        <v>1517</v>
      </c>
      <c r="R332" s="56" t="s">
        <v>280</v>
      </c>
      <c r="S332" s="59">
        <v>45627</v>
      </c>
      <c r="T332" s="59">
        <v>45641</v>
      </c>
      <c r="U332" s="59" t="s">
        <v>50</v>
      </c>
      <c r="V332" s="243" t="s">
        <v>199</v>
      </c>
      <c r="W332" s="90" t="s">
        <v>199</v>
      </c>
      <c r="Y332" s="56" t="s">
        <v>208</v>
      </c>
      <c r="Z332" s="56" t="s">
        <v>354</v>
      </c>
      <c r="AA332" s="56" t="s">
        <v>199</v>
      </c>
      <c r="AB332" s="90" t="s">
        <v>199</v>
      </c>
      <c r="AC332" s="90" t="s">
        <v>199</v>
      </c>
      <c r="AD332" s="56" t="s">
        <v>1520</v>
      </c>
      <c r="AE332" s="56" t="s">
        <v>199</v>
      </c>
      <c r="AF332" s="56" t="s">
        <v>199</v>
      </c>
      <c r="AG332" s="102" t="s">
        <v>199</v>
      </c>
      <c r="AH332" s="102" t="s">
        <v>199</v>
      </c>
      <c r="AI332" s="90" t="s">
        <v>199</v>
      </c>
      <c r="AJ332" s="56" t="s">
        <v>199</v>
      </c>
      <c r="AK332" s="56" t="s">
        <v>199</v>
      </c>
      <c r="AL332" s="56" t="s">
        <v>294</v>
      </c>
    </row>
    <row r="333" spans="2:38" s="226" customFormat="1" ht="171" hidden="1">
      <c r="B333" s="56" t="s">
        <v>453</v>
      </c>
      <c r="C333" s="56" t="s">
        <v>859</v>
      </c>
      <c r="D333" s="56" t="s">
        <v>1508</v>
      </c>
      <c r="E333" s="56" t="s">
        <v>1509</v>
      </c>
      <c r="F333" s="56" t="s">
        <v>1540</v>
      </c>
      <c r="G333" s="56"/>
      <c r="H333" s="56" t="s">
        <v>1511</v>
      </c>
      <c r="I333" s="56" t="s">
        <v>1512</v>
      </c>
      <c r="J333" s="56" t="s">
        <v>1513</v>
      </c>
      <c r="K333" s="56" t="s">
        <v>199</v>
      </c>
      <c r="L333" s="56" t="s">
        <v>199</v>
      </c>
      <c r="M333" s="56" t="s">
        <v>1544</v>
      </c>
      <c r="N333" s="56" t="s">
        <v>1545</v>
      </c>
      <c r="O333" s="58" t="s">
        <v>1546</v>
      </c>
      <c r="P333" s="56" t="s">
        <v>1547</v>
      </c>
      <c r="Q333" s="56" t="s">
        <v>1548</v>
      </c>
      <c r="R333" s="59" t="s">
        <v>50</v>
      </c>
      <c r="S333" s="59">
        <v>45627</v>
      </c>
      <c r="T333" s="59">
        <v>45641</v>
      </c>
      <c r="U333" s="56" t="s">
        <v>280</v>
      </c>
      <c r="V333" s="90" t="s">
        <v>199</v>
      </c>
      <c r="W333" s="90" t="s">
        <v>199</v>
      </c>
      <c r="Y333" s="56" t="s">
        <v>208</v>
      </c>
      <c r="Z333" s="56" t="s">
        <v>354</v>
      </c>
      <c r="AA333" s="56" t="s">
        <v>199</v>
      </c>
      <c r="AB333" s="90" t="s">
        <v>199</v>
      </c>
      <c r="AC333" s="90" t="s">
        <v>199</v>
      </c>
      <c r="AD333" s="56" t="s">
        <v>1520</v>
      </c>
      <c r="AE333" s="56" t="s">
        <v>199</v>
      </c>
      <c r="AF333" s="56" t="s">
        <v>199</v>
      </c>
      <c r="AG333" s="102" t="s">
        <v>199</v>
      </c>
      <c r="AH333" s="102" t="s">
        <v>199</v>
      </c>
      <c r="AI333" s="90" t="s">
        <v>199</v>
      </c>
      <c r="AJ333" s="56" t="s">
        <v>199</v>
      </c>
      <c r="AK333" s="56" t="s">
        <v>199</v>
      </c>
      <c r="AL333" s="56" t="s">
        <v>294</v>
      </c>
    </row>
    <row r="334" spans="2:38" s="226" customFormat="1" ht="142.5" hidden="1">
      <c r="B334" s="56" t="s">
        <v>193</v>
      </c>
      <c r="C334" s="57" t="s">
        <v>1411</v>
      </c>
      <c r="D334" s="56" t="s">
        <v>1549</v>
      </c>
      <c r="E334" s="229" t="s">
        <v>1557</v>
      </c>
      <c r="F334" s="229" t="s">
        <v>1550</v>
      </c>
      <c r="G334" s="229"/>
      <c r="H334" s="56" t="s">
        <v>1511</v>
      </c>
      <c r="I334" s="56" t="s">
        <v>199</v>
      </c>
      <c r="J334" s="56" t="s">
        <v>199</v>
      </c>
      <c r="K334" s="56" t="s">
        <v>199</v>
      </c>
      <c r="L334" s="56" t="s">
        <v>199</v>
      </c>
      <c r="M334" s="229" t="s">
        <v>1551</v>
      </c>
      <c r="N334" s="58" t="s">
        <v>1552</v>
      </c>
      <c r="O334" s="56" t="s">
        <v>1553</v>
      </c>
      <c r="P334" s="56" t="s">
        <v>298</v>
      </c>
      <c r="Q334" s="56"/>
      <c r="R334" s="56" t="s">
        <v>280</v>
      </c>
      <c r="S334" s="59">
        <v>45292</v>
      </c>
      <c r="T334" s="59">
        <v>45626</v>
      </c>
      <c r="U334" s="244" t="s">
        <v>280</v>
      </c>
      <c r="V334" s="220" t="s">
        <v>1554</v>
      </c>
      <c r="W334" s="58" t="s">
        <v>1555</v>
      </c>
      <c r="Y334" s="58" t="s">
        <v>245</v>
      </c>
      <c r="Z334" s="56" t="s">
        <v>1556</v>
      </c>
      <c r="AA334" s="56" t="s">
        <v>199</v>
      </c>
      <c r="AB334" s="90" t="s">
        <v>199</v>
      </c>
      <c r="AC334" s="90" t="s">
        <v>199</v>
      </c>
      <c r="AD334" s="56" t="s">
        <v>487</v>
      </c>
      <c r="AE334" s="56" t="s">
        <v>248</v>
      </c>
      <c r="AF334" s="102" t="s">
        <v>199</v>
      </c>
      <c r="AG334" s="102" t="s">
        <v>199</v>
      </c>
      <c r="AH334" s="90" t="s">
        <v>199</v>
      </c>
      <c r="AI334" s="90" t="s">
        <v>199</v>
      </c>
      <c r="AJ334" s="56" t="s">
        <v>199</v>
      </c>
      <c r="AK334" s="56" t="s">
        <v>199</v>
      </c>
      <c r="AL334" s="56" t="s">
        <v>283</v>
      </c>
    </row>
    <row r="335" spans="2:38" s="226" customFormat="1" ht="142.5" hidden="1">
      <c r="B335" s="56" t="s">
        <v>193</v>
      </c>
      <c r="C335" s="57" t="s">
        <v>1411</v>
      </c>
      <c r="D335" s="56" t="s">
        <v>1549</v>
      </c>
      <c r="E335" s="229" t="s">
        <v>1557</v>
      </c>
      <c r="F335" s="229" t="s">
        <v>1550</v>
      </c>
      <c r="G335" s="229"/>
      <c r="H335" s="56" t="s">
        <v>1511</v>
      </c>
      <c r="I335" s="56" t="s">
        <v>199</v>
      </c>
      <c r="J335" s="56" t="s">
        <v>199</v>
      </c>
      <c r="K335" s="56" t="s">
        <v>199</v>
      </c>
      <c r="L335" s="56" t="s">
        <v>199</v>
      </c>
      <c r="M335" s="229" t="s">
        <v>1558</v>
      </c>
      <c r="N335" s="56" t="s">
        <v>1559</v>
      </c>
      <c r="O335" s="56" t="s">
        <v>1560</v>
      </c>
      <c r="P335" s="56" t="s">
        <v>298</v>
      </c>
      <c r="Q335" s="56"/>
      <c r="R335" s="56" t="s">
        <v>280</v>
      </c>
      <c r="S335" s="59">
        <v>45292</v>
      </c>
      <c r="T335" s="59">
        <v>45412</v>
      </c>
      <c r="U335" s="59" t="s">
        <v>281</v>
      </c>
      <c r="V335" s="220">
        <v>21720848</v>
      </c>
      <c r="W335" s="56">
        <v>165</v>
      </c>
      <c r="X335" s="60"/>
      <c r="Y335" s="56" t="s">
        <v>245</v>
      </c>
      <c r="Z335" s="56" t="s">
        <v>199</v>
      </c>
      <c r="AA335" s="56" t="s">
        <v>199</v>
      </c>
      <c r="AB335" s="56" t="s">
        <v>199</v>
      </c>
      <c r="AC335" s="56" t="s">
        <v>199</v>
      </c>
      <c r="AD335" s="56" t="s">
        <v>832</v>
      </c>
      <c r="AE335" s="56" t="s">
        <v>248</v>
      </c>
      <c r="AF335" s="56" t="s">
        <v>199</v>
      </c>
      <c r="AG335" s="56" t="s">
        <v>199</v>
      </c>
      <c r="AH335" s="56" t="s">
        <v>199</v>
      </c>
      <c r="AI335" s="56" t="s">
        <v>199</v>
      </c>
      <c r="AJ335" s="56" t="s">
        <v>199</v>
      </c>
      <c r="AK335" s="56" t="s">
        <v>199</v>
      </c>
      <c r="AL335" s="56" t="s">
        <v>283</v>
      </c>
    </row>
    <row r="336" spans="2:38" s="226" customFormat="1" ht="142.5" hidden="1">
      <c r="B336" s="56" t="s">
        <v>193</v>
      </c>
      <c r="C336" s="57" t="s">
        <v>1411</v>
      </c>
      <c r="D336" s="56" t="s">
        <v>1549</v>
      </c>
      <c r="E336" s="229" t="s">
        <v>1557</v>
      </c>
      <c r="F336" s="229" t="s">
        <v>1550</v>
      </c>
      <c r="G336" s="229"/>
      <c r="H336" s="56" t="s">
        <v>1511</v>
      </c>
      <c r="I336" s="56" t="s">
        <v>199</v>
      </c>
      <c r="J336" s="56" t="s">
        <v>199</v>
      </c>
      <c r="K336" s="56" t="s">
        <v>199</v>
      </c>
      <c r="L336" s="56" t="s">
        <v>199</v>
      </c>
      <c r="M336" s="229" t="s">
        <v>1561</v>
      </c>
      <c r="N336" s="56" t="s">
        <v>1559</v>
      </c>
      <c r="O336" s="56" t="s">
        <v>1562</v>
      </c>
      <c r="P336" s="56" t="s">
        <v>298</v>
      </c>
      <c r="Q336" s="56"/>
      <c r="R336" s="56" t="s">
        <v>280</v>
      </c>
      <c r="S336" s="59">
        <v>45413</v>
      </c>
      <c r="T336" s="66">
        <v>45535</v>
      </c>
      <c r="U336" s="59" t="s">
        <v>281</v>
      </c>
      <c r="V336" s="220" t="s">
        <v>1563</v>
      </c>
      <c r="W336" s="56">
        <v>165</v>
      </c>
      <c r="X336" s="60"/>
      <c r="Y336" s="56" t="s">
        <v>245</v>
      </c>
      <c r="Z336" s="56" t="s">
        <v>199</v>
      </c>
      <c r="AA336" s="56" t="s">
        <v>199</v>
      </c>
      <c r="AB336" s="56" t="s">
        <v>199</v>
      </c>
      <c r="AC336" s="56" t="s">
        <v>199</v>
      </c>
      <c r="AD336" s="56" t="s">
        <v>832</v>
      </c>
      <c r="AE336" s="56" t="s">
        <v>248</v>
      </c>
      <c r="AF336" s="56" t="s">
        <v>199</v>
      </c>
      <c r="AG336" s="56" t="s">
        <v>199</v>
      </c>
      <c r="AH336" s="56" t="s">
        <v>199</v>
      </c>
      <c r="AI336" s="56" t="s">
        <v>199</v>
      </c>
      <c r="AJ336" s="56" t="s">
        <v>199</v>
      </c>
      <c r="AK336" s="56" t="s">
        <v>199</v>
      </c>
      <c r="AL336" s="56" t="s">
        <v>283</v>
      </c>
    </row>
    <row r="337" spans="2:38" s="226" customFormat="1" ht="142.5" hidden="1">
      <c r="B337" s="56" t="s">
        <v>193</v>
      </c>
      <c r="C337" s="57" t="s">
        <v>1411</v>
      </c>
      <c r="D337" s="56" t="s">
        <v>1549</v>
      </c>
      <c r="E337" s="229" t="s">
        <v>1557</v>
      </c>
      <c r="F337" s="229" t="s">
        <v>1550</v>
      </c>
      <c r="G337" s="229"/>
      <c r="H337" s="56" t="s">
        <v>1511</v>
      </c>
      <c r="I337" s="56" t="s">
        <v>199</v>
      </c>
      <c r="J337" s="56" t="s">
        <v>199</v>
      </c>
      <c r="K337" s="56" t="s">
        <v>199</v>
      </c>
      <c r="L337" s="56" t="s">
        <v>199</v>
      </c>
      <c r="M337" s="229" t="s">
        <v>1564</v>
      </c>
      <c r="N337" s="56" t="s">
        <v>1559</v>
      </c>
      <c r="O337" s="56" t="s">
        <v>1565</v>
      </c>
      <c r="P337" s="56" t="s">
        <v>298</v>
      </c>
      <c r="Q337" s="56"/>
      <c r="R337" s="56" t="s">
        <v>280</v>
      </c>
      <c r="S337" s="59">
        <v>45536</v>
      </c>
      <c r="T337" s="66">
        <v>45626</v>
      </c>
      <c r="U337" s="59" t="s">
        <v>281</v>
      </c>
      <c r="V337" s="40" t="s">
        <v>199</v>
      </c>
      <c r="W337" s="56" t="s">
        <v>199</v>
      </c>
      <c r="X337" s="60"/>
      <c r="Y337" s="56" t="s">
        <v>245</v>
      </c>
      <c r="Z337" s="56" t="s">
        <v>199</v>
      </c>
      <c r="AA337" s="56" t="s">
        <v>199</v>
      </c>
      <c r="AB337" s="56" t="s">
        <v>199</v>
      </c>
      <c r="AC337" s="56" t="s">
        <v>199</v>
      </c>
      <c r="AD337" s="56" t="s">
        <v>832</v>
      </c>
      <c r="AE337" s="56" t="s">
        <v>199</v>
      </c>
      <c r="AF337" s="56" t="s">
        <v>199</v>
      </c>
      <c r="AG337" s="56" t="s">
        <v>199</v>
      </c>
      <c r="AH337" s="56" t="s">
        <v>199</v>
      </c>
      <c r="AI337" s="56" t="s">
        <v>199</v>
      </c>
      <c r="AJ337" s="56" t="s">
        <v>199</v>
      </c>
      <c r="AK337" s="56" t="s">
        <v>199</v>
      </c>
      <c r="AL337" s="56" t="s">
        <v>283</v>
      </c>
    </row>
    <row r="338" spans="2:38" s="226" customFormat="1">
      <c r="W338" s="245"/>
      <c r="AE338" s="245"/>
      <c r="AF338" s="245"/>
      <c r="AG338" s="245"/>
      <c r="AH338" s="245"/>
    </row>
  </sheetData>
  <autoFilter ref="A8:AL337" xr:uid="{00000000-0001-0000-0000-000000000000}">
    <filterColumn colId="8" showButton="0"/>
    <filterColumn colId="9" showButton="0"/>
    <filterColumn colId="10" showButton="0"/>
    <filterColumn colId="15">
      <filters>
        <filter val="Jairo Alejandro Barón Rubiano"/>
        <filter val="Juan Carlos Borda Rivas"/>
      </filters>
    </filterColumn>
    <filterColumn colId="17">
      <filters>
        <filter val="Dirección Administrativa y Financiera"/>
      </filters>
    </filterColumn>
    <filterColumn colId="24" showButton="0"/>
    <filterColumn colId="25" showButton="0"/>
    <filterColumn colId="26" showButton="0"/>
    <filterColumn colId="27" showButton="0"/>
    <filterColumn colId="29" showButton="0"/>
    <filterColumn colId="30" showButton="0"/>
    <filterColumn colId="31" showButton="0"/>
    <filterColumn colId="32" showButton="0"/>
    <filterColumn colId="33" showButton="0"/>
    <filterColumn colId="35" showButton="0"/>
  </autoFilter>
  <mergeCells count="29">
    <mergeCell ref="B8:B9"/>
    <mergeCell ref="C8:C9"/>
    <mergeCell ref="D8:D9"/>
    <mergeCell ref="E8:E9"/>
    <mergeCell ref="F8:F9"/>
    <mergeCell ref="B2:B5"/>
    <mergeCell ref="C2:C3"/>
    <mergeCell ref="D2:AJ3"/>
    <mergeCell ref="C4:C5"/>
    <mergeCell ref="D4:AJ5"/>
    <mergeCell ref="U8:U9"/>
    <mergeCell ref="G8:G9"/>
    <mergeCell ref="H8:H9"/>
    <mergeCell ref="I8:L9"/>
    <mergeCell ref="M8:M9"/>
    <mergeCell ref="N8:N9"/>
    <mergeCell ref="O8:O9"/>
    <mergeCell ref="P8:P9"/>
    <mergeCell ref="Q8:Q9"/>
    <mergeCell ref="R8:R9"/>
    <mergeCell ref="S8:S9"/>
    <mergeCell ref="T8:T9"/>
    <mergeCell ref="AL8:AL9"/>
    <mergeCell ref="V8:V9"/>
    <mergeCell ref="W8:W9"/>
    <mergeCell ref="X8:X9"/>
    <mergeCell ref="Y8:AC9"/>
    <mergeCell ref="AD8:AI9"/>
    <mergeCell ref="AJ8:AK8"/>
  </mergeCells>
  <conditionalFormatting sqref="AL226:AL227">
    <cfRule type="expression" dxfId="2" priority="1">
      <formula>$AD226&lt;&gt;""</formula>
    </cfRule>
  </conditionalFormatting>
  <dataValidations count="27">
    <dataValidation type="list" allowBlank="1" showInputMessage="1" showErrorMessage="1" sqref="B10:B275 B288:B337" xr:uid="{5CA99327-CC9D-462A-AC41-7E302384425D}">
      <formula1>Perspectiva</formula1>
    </dataValidation>
    <dataValidation allowBlank="1" showInputMessage="1" showErrorMessage="1" prompt="Puede registrar la cantidad de colaboradores que requiera, siempre y cuando cuenten con usuario de Eureka" sqref="Q203:Q207 Q140:Q141 P206:P207" xr:uid="{64AF6B18-D37F-470D-A129-24A7E3C0BFDC}"/>
    <dataValidation type="textLength" operator="lessThanOrEqual" showInputMessage="1" showErrorMessage="1" error="El número máximo de caracteres son 100" prompt="El número máximo de caracteres incluyendo los espacios es de 100" sqref="N79:N93 O125:O126 M125:M126 M79:M122" xr:uid="{0FCB4375-63F6-4F9E-AB7C-FF0BDEBA18B3}">
      <formula1>100</formula1>
    </dataValidation>
    <dataValidation type="textLength" operator="lessThanOrEqual" allowBlank="1" showInputMessage="1" showErrorMessage="1" errorTitle="No superar 100 caracteres" error="No superar 100 caracteres" sqref="N79:N93 M79:M114" xr:uid="{95068F41-FCD0-4303-A0AF-43394A5B7387}">
      <formula1>100</formula1>
    </dataValidation>
    <dataValidation allowBlank="1" showInputMessage="1" showErrorMessage="1" prompt="Elija de la lista los artículos y/o bases del Plan Nacional de Desarrollo 2022 - 2026 a los que se da respuesta con la implementación de la estrategia y la consecución del producto." sqref="I8" xr:uid="{9FA93C71-18DB-4FCD-986B-FCEDF4261A68}"/>
    <dataValidation allowBlank="1" showInputMessage="1" showErrorMessage="1" prompt="Elija de la lista la dependencia que será usuaria del producto que se generará porque lo requiere para el desarrollo de sus actividades, en los casos que aplique." sqref="U8:U9" xr:uid="{E6A0B9BE-9FB4-47BC-8BB1-05656A63C889}"/>
    <dataValidation allowBlank="1" showInputMessage="1" showErrorMessage="1" prompt="Si marcó que la actividad pertence al plan 9. Plan Anticorrupción y de atención al ciudadano, debe indicar de las listas a cual componente y subcomponente pertenece la actividad." sqref="AJ8:AK8" xr:uid="{E0F74D83-B47B-458E-A8B7-55A9BEEF8294}"/>
    <dataValidation type="list" allowBlank="1" showInputMessage="1" showErrorMessage="1" sqref="AJ256:AJ260 AK47:AK48 AJ64:AK67 AK317 AK72:AK75 AJ74:AK75 AJ10:AJ227 AJ240:AJ241 AJ288:AJ337" xr:uid="{3169B3D0-F31A-4AE4-A218-90466DD2E2EF}">
      <formula1>Componentes</formula1>
    </dataValidation>
    <dataValidation allowBlank="1" showInputMessage="1" showErrorMessage="1" prompt="Elija de la lista la perspectiva sobre la cual va a formular las actividades del plan de acción.  Para mas información puede consultar el Diccionario de Datos y el PEI" sqref="B8:B9" xr:uid="{B1B98215-0040-497F-9D0B-808225DF1221}"/>
    <dataValidation allowBlank="1" showInputMessage="1" showErrorMessage="1" prompt="De acuerdo a la perspectiva seleaccionada, elija de la lista el objetivo estratégico sobre el cual va a formular las actividades del plan de acción.  Para mas información puede consultar el Diccionario de Datos y el PEI" sqref="C8:C9" xr:uid="{BABA817B-1CC9-4FEE-9D8C-0E79B4367C92}"/>
    <dataValidation allowBlank="1" showInputMessage="1" showErrorMessage="1" prompt="Teniendo en cuenta el objetivo seleccionado, registre o elija de la lista la estrategia asociada a las actividades del plan de acción.  Para mas información puede consultar el Diccionario de Datos y el PEI" sqref="D8:E9" xr:uid="{805D7D82-A577-4E05-9DC6-736DDD90E23F}"/>
    <dataValidation allowBlank="1" showInputMessage="1" showErrorMessage="1" prompt="Registre o elija de la lista el producto del Plan Estratégico Institucional que desea obtener. _x000a_Producto es el resultado final del desarrollo de actividades de un proceso, fase o proyecto, el cual debe ser verificable." sqref="F8:G9" xr:uid="{5F60D57C-6763-4D79-83FB-003B85EE2738}"/>
    <dataValidation allowBlank="1" showInputMessage="1" showErrorMessage="1" prompt="Defina el responsable de la obtención del producto en términos de cargo y dependencia. Debe ser de nivel directivo." sqref="H8:H9" xr:uid="{C7994E0C-6A7A-4287-8D98-394530863764}"/>
    <dataValidation allowBlank="1" showInputMessage="1" showErrorMessage="1" prompt="Defina las actividades necesarias para la obtención de los productos. _x000a_Estructura: VERBO en infinitivo + el Objeto + condicion de calidad." sqref="M8:M9" xr:uid="{D639831D-36E3-4194-A0C0-06300969ABDB}"/>
    <dataValidation allowBlank="1" showInputMessage="1" showErrorMessage="1" prompt="Detalle de la actividad definida" sqref="N8:N9" xr:uid="{FE86EF0A-6F0B-4123-8D35-FB017C0FD0A9}"/>
    <dataValidation allowBlank="1" showInputMessage="1" showErrorMessage="1" prompt="Soporte de ejecución de la actividad o producto intermedio que contribuye a la obtención del producto final o al cumplimiento de fases intermedias. Ej: Documento elaborado, Actas de reunión firmadas, Listas de asistencia diligenciadas._x000a__x000a_" sqref="O8:O9" xr:uid="{536C7D83-C0A4-409F-BBCE-9F3864DA0363}"/>
    <dataValidation allowBlank="1" showInputMessage="1" showErrorMessage="1" prompt="Nombre del colaborador responsable de ejecutar la actividad." sqref="P8:P9" xr:uid="{8D237686-D6C0-43D4-BD93-609FCAE27C2D}"/>
    <dataValidation allowBlank="1" showInputMessage="1" showErrorMessage="1" prompt="Elija de la lista la dependencia a la que hace parte el colaborador responsable de la ejecución de la actividad. " sqref="R8:R9" xr:uid="{0208F817-6038-4FC8-8100-DA2555BEE024}"/>
    <dataValidation allowBlank="1" showInputMessage="1" showErrorMessage="1" prompt="DD-MM-AAAA" sqref="S8:T9" xr:uid="{DEDE72DE-DBEF-4C05-AC7F-41584ECA3F2A}"/>
    <dataValidation allowBlank="1" showInputMessage="1" showErrorMessage="1" prompt="Indique los recursos económicos requeridos para el desarrollo de la actividad y asignados en el Plan Anual de Adquisiciones - PAA." sqref="V8:V9" xr:uid="{523CFED5-79EF-45F1-9D0E-A8A0C50EC375}"/>
    <dataValidation allowBlank="1" showInputMessage="1" showErrorMessage="1" prompt="Indique el código de identificación - ID del PAA al que corresponde la adquisición de bienes y/o servicios como contratos de prestación de servicios, sistemas de información, entre otros, necesarios para el desarrollo de la actividad." sqref="W8:W9" xr:uid="{45E95D29-2DD2-48AB-9B54-E5AB81FBDE4B}"/>
    <dataValidation allowBlank="1" showInputMessage="1" showErrorMessage="1" prompt="Incluya la ponderación de cada actividad que aporta a la consecución del producto, de tal forma que la sumatoria sea 100% para cada producto." sqref="X8:X9" xr:uid="{4C2FA764-1124-494E-9A0F-B1F6D86C0E7A}"/>
    <dataValidation allowBlank="1" showInputMessage="1" showErrorMessage="1" prompt="Elija de las listas los planes a los que pertenece la actividad. Puede aplicar entre uno (1) y tres (3) planes. " sqref="AD8" xr:uid="{D476D1F0-367C-4F54-8258-327D223E7B96}"/>
    <dataValidation allowBlank="1" showInputMessage="1" showErrorMessage="1" prompt="Seleccione la dependencia líder de la ejecución de la actividad" sqref="R8:R9" xr:uid="{489D6929-8A2F-46F6-8A10-5C623D5F03AF}"/>
    <dataValidation allowBlank="1" showInputMessage="1" showErrorMessage="1" prompt="Índique el proceso responsable de la ejecución de la actividad" sqref="AL8:AL9" xr:uid="{ADD2794E-4CCC-4397-830C-F3524ECF0515}"/>
    <dataValidation allowBlank="1" showInputMessage="1" showErrorMessage="1" prompt="Nombre de los funcionarios o contratistas asignados para apoyar el desarrollo de la actividad" sqref="Q8:Q9" xr:uid="{26A953EC-CFC2-4736-A1F8-889E30EB601E}"/>
    <dataValidation allowBlank="1" showInputMessage="1" showErrorMessage="1" prompt="Elija de las listas las políticas del MIPG a las que contribuye a su cumplimiento con el desarrollo de la actividad. Puede aplicar entre una (1) y tres (3) políticas." sqref="Y8:AC9" xr:uid="{3C9BAB70-8981-4791-BC6C-F88FF08F49EC}"/>
  </dataValidations>
  <hyperlinks>
    <hyperlink ref="M213" r:id="rId1" display="url" xr:uid="{CA046A8E-2708-4700-9484-6177F547B640}"/>
  </hyperlinks>
  <pageMargins left="0.7" right="0.7" top="0.75" bottom="0.75" header="0" footer="0"/>
  <pageSetup orientation="portrait" r:id="rId2"/>
  <drawing r:id="rId3"/>
  <legacyDrawing r:id="rId4"/>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C13C8D-4D0E-4B86-9086-3FDBC22A3228}">
  <sheetPr filterMode="1"/>
  <dimension ref="A1:AL338"/>
  <sheetViews>
    <sheetView showGridLines="0" topLeftCell="N1" zoomScaleNormal="100" workbookViewId="0">
      <pane ySplit="9" topLeftCell="A76" activePane="bottomLeft" state="frozen"/>
      <selection activeCell="B1" sqref="B1"/>
      <selection pane="bottomLeft" activeCell="W142" sqref="W142:W144"/>
    </sheetView>
  </sheetViews>
  <sheetFormatPr baseColWidth="10" defaultColWidth="10" defaultRowHeight="14.25"/>
  <cols>
    <col min="1" max="1" width="9.75" style="168" hidden="1" customWidth="1"/>
    <col min="2" max="2" width="28.5" style="168" customWidth="1"/>
    <col min="3" max="3" width="30.75" style="168" customWidth="1"/>
    <col min="4" max="5" width="35" style="168" customWidth="1"/>
    <col min="6" max="6" width="32.75" style="168" customWidth="1"/>
    <col min="7" max="7" width="32.75" style="168" hidden="1" customWidth="1"/>
    <col min="8" max="12" width="24.125" style="168" customWidth="1"/>
    <col min="13" max="13" width="34.75" style="168" customWidth="1"/>
    <col min="14" max="14" width="47.625" style="168" customWidth="1"/>
    <col min="15" max="15" width="22.625" style="168" customWidth="1"/>
    <col min="16" max="16" width="17.75" style="168" customWidth="1"/>
    <col min="17" max="18" width="21.375" style="168" customWidth="1"/>
    <col min="19" max="19" width="11.75" style="168" customWidth="1"/>
    <col min="20" max="20" width="11.625" style="168" customWidth="1"/>
    <col min="21" max="21" width="20.875" style="168" customWidth="1"/>
    <col min="22" max="22" width="18.125" style="168" customWidth="1"/>
    <col min="23" max="23" width="14.625" style="168" customWidth="1"/>
    <col min="24" max="24" width="14.625" style="168" hidden="1" customWidth="1"/>
    <col min="25" max="30" width="18.125" style="168" customWidth="1"/>
    <col min="31" max="34" width="18.125" style="169" customWidth="1"/>
    <col min="35" max="35" width="18.125" style="168" customWidth="1"/>
    <col min="36" max="36" width="22.25" style="168" customWidth="1"/>
    <col min="37" max="37" width="23" style="168" customWidth="1"/>
    <col min="38" max="38" width="17.125" style="168" customWidth="1"/>
    <col min="39" max="16384" width="10" style="168"/>
  </cols>
  <sheetData>
    <row r="1" spans="1:38" hidden="1"/>
    <row r="2" spans="1:38" ht="26.25" hidden="1" customHeight="1">
      <c r="B2" s="585"/>
      <c r="C2" s="589" t="s">
        <v>157</v>
      </c>
      <c r="D2" s="591" t="s">
        <v>158</v>
      </c>
      <c r="E2" s="592"/>
      <c r="F2" s="592"/>
      <c r="G2" s="592"/>
      <c r="H2" s="592"/>
      <c r="I2" s="592"/>
      <c r="J2" s="592"/>
      <c r="K2" s="592"/>
      <c r="L2" s="592"/>
      <c r="M2" s="592"/>
      <c r="N2" s="592"/>
      <c r="O2" s="592"/>
      <c r="P2" s="592"/>
      <c r="Q2" s="592"/>
      <c r="R2" s="592"/>
      <c r="S2" s="592"/>
      <c r="T2" s="592"/>
      <c r="U2" s="592"/>
      <c r="V2" s="592"/>
      <c r="W2" s="592"/>
      <c r="X2" s="592"/>
      <c r="Y2" s="592"/>
      <c r="Z2" s="592"/>
      <c r="AA2" s="592"/>
      <c r="AB2" s="592"/>
      <c r="AC2" s="592"/>
      <c r="AD2" s="592"/>
      <c r="AE2" s="592"/>
      <c r="AF2" s="592"/>
      <c r="AG2" s="592"/>
      <c r="AH2" s="592"/>
      <c r="AI2" s="592"/>
      <c r="AJ2" s="593"/>
      <c r="AK2" s="170" t="s">
        <v>159</v>
      </c>
      <c r="AL2" s="171" t="s">
        <v>160</v>
      </c>
    </row>
    <row r="3" spans="1:38" ht="22.5" hidden="1" customHeight="1">
      <c r="B3" s="586"/>
      <c r="C3" s="590"/>
      <c r="D3" s="594"/>
      <c r="E3" s="595"/>
      <c r="F3" s="595"/>
      <c r="G3" s="595"/>
      <c r="H3" s="595"/>
      <c r="I3" s="595"/>
      <c r="J3" s="595"/>
      <c r="K3" s="595"/>
      <c r="L3" s="595"/>
      <c r="M3" s="595"/>
      <c r="N3" s="595"/>
      <c r="O3" s="595"/>
      <c r="P3" s="595"/>
      <c r="Q3" s="595"/>
      <c r="R3" s="595"/>
      <c r="S3" s="595"/>
      <c r="T3" s="595"/>
      <c r="U3" s="595"/>
      <c r="V3" s="595"/>
      <c r="W3" s="595"/>
      <c r="X3" s="595"/>
      <c r="Y3" s="595"/>
      <c r="Z3" s="595"/>
      <c r="AA3" s="595"/>
      <c r="AB3" s="595"/>
      <c r="AC3" s="595"/>
      <c r="AD3" s="595"/>
      <c r="AE3" s="595"/>
      <c r="AF3" s="595"/>
      <c r="AG3" s="595"/>
      <c r="AH3" s="595"/>
      <c r="AI3" s="595"/>
      <c r="AJ3" s="596"/>
      <c r="AK3" s="172" t="s">
        <v>161</v>
      </c>
      <c r="AL3" s="173">
        <v>6</v>
      </c>
    </row>
    <row r="4" spans="1:38" ht="22.5" hidden="1" customHeight="1">
      <c r="B4" s="587"/>
      <c r="C4" s="597" t="s">
        <v>162</v>
      </c>
      <c r="D4" s="599" t="s">
        <v>163</v>
      </c>
      <c r="E4" s="600"/>
      <c r="F4" s="600"/>
      <c r="G4" s="600"/>
      <c r="H4" s="600"/>
      <c r="I4" s="600"/>
      <c r="J4" s="600"/>
      <c r="K4" s="600"/>
      <c r="L4" s="600"/>
      <c r="M4" s="600"/>
      <c r="N4" s="600"/>
      <c r="O4" s="600"/>
      <c r="P4" s="600"/>
      <c r="Q4" s="600"/>
      <c r="R4" s="600"/>
      <c r="S4" s="600"/>
      <c r="T4" s="600"/>
      <c r="U4" s="600"/>
      <c r="V4" s="600"/>
      <c r="W4" s="600"/>
      <c r="X4" s="600"/>
      <c r="Y4" s="600"/>
      <c r="Z4" s="600"/>
      <c r="AA4" s="600"/>
      <c r="AB4" s="600"/>
      <c r="AC4" s="600"/>
      <c r="AD4" s="600"/>
      <c r="AE4" s="600"/>
      <c r="AF4" s="600"/>
      <c r="AG4" s="600"/>
      <c r="AH4" s="600"/>
      <c r="AI4" s="600"/>
      <c r="AJ4" s="601"/>
      <c r="AK4" s="172" t="s">
        <v>164</v>
      </c>
      <c r="AL4" s="174">
        <v>45208</v>
      </c>
    </row>
    <row r="5" spans="1:38" ht="21.75" hidden="1" customHeight="1">
      <c r="B5" s="588"/>
      <c r="C5" s="598"/>
      <c r="D5" s="602"/>
      <c r="E5" s="603"/>
      <c r="F5" s="603"/>
      <c r="G5" s="603"/>
      <c r="H5" s="603"/>
      <c r="I5" s="603"/>
      <c r="J5" s="603"/>
      <c r="K5" s="603"/>
      <c r="L5" s="603"/>
      <c r="M5" s="603"/>
      <c r="N5" s="603"/>
      <c r="O5" s="603"/>
      <c r="P5" s="603"/>
      <c r="Q5" s="603"/>
      <c r="R5" s="603"/>
      <c r="S5" s="603"/>
      <c r="T5" s="603"/>
      <c r="U5" s="603"/>
      <c r="V5" s="603"/>
      <c r="W5" s="603"/>
      <c r="X5" s="603"/>
      <c r="Y5" s="603"/>
      <c r="Z5" s="603"/>
      <c r="AA5" s="603"/>
      <c r="AB5" s="603"/>
      <c r="AC5" s="603"/>
      <c r="AD5" s="603"/>
      <c r="AE5" s="603"/>
      <c r="AF5" s="603"/>
      <c r="AG5" s="603"/>
      <c r="AH5" s="603"/>
      <c r="AI5" s="603"/>
      <c r="AJ5" s="604"/>
      <c r="AK5" s="175" t="s">
        <v>165</v>
      </c>
      <c r="AL5" s="176" t="s">
        <v>166</v>
      </c>
    </row>
    <row r="6" spans="1:38" ht="10.5" hidden="1" customHeight="1"/>
    <row r="7" spans="1:38" ht="8.25" hidden="1" customHeight="1"/>
    <row r="8" spans="1:38" s="177" customFormat="1" ht="14.25" customHeight="1">
      <c r="B8" s="605" t="s">
        <v>167</v>
      </c>
      <c r="C8" s="576" t="s">
        <v>168</v>
      </c>
      <c r="D8" s="576" t="s">
        <v>169</v>
      </c>
      <c r="E8" s="576" t="s">
        <v>170</v>
      </c>
      <c r="F8" s="576" t="s">
        <v>171</v>
      </c>
      <c r="G8" s="576" t="s">
        <v>1566</v>
      </c>
      <c r="H8" s="576" t="s">
        <v>172</v>
      </c>
      <c r="I8" s="578" t="s">
        <v>173</v>
      </c>
      <c r="J8" s="579"/>
      <c r="K8" s="579"/>
      <c r="L8" s="580"/>
      <c r="M8" s="576" t="s">
        <v>174</v>
      </c>
      <c r="N8" s="576" t="s">
        <v>175</v>
      </c>
      <c r="O8" s="576" t="s">
        <v>176</v>
      </c>
      <c r="P8" s="576" t="s">
        <v>177</v>
      </c>
      <c r="Q8" s="576" t="s">
        <v>178</v>
      </c>
      <c r="R8" s="584" t="s">
        <v>179</v>
      </c>
      <c r="S8" s="576" t="s">
        <v>180</v>
      </c>
      <c r="T8" s="566" t="s">
        <v>181</v>
      </c>
      <c r="U8" s="566" t="s">
        <v>182</v>
      </c>
      <c r="V8" s="566" t="s">
        <v>183</v>
      </c>
      <c r="W8" s="566" t="s">
        <v>184</v>
      </c>
      <c r="X8" s="566" t="s">
        <v>185</v>
      </c>
      <c r="Y8" s="568" t="s">
        <v>186</v>
      </c>
      <c r="Z8" s="569"/>
      <c r="AA8" s="569"/>
      <c r="AB8" s="569"/>
      <c r="AC8" s="570"/>
      <c r="AD8" s="568" t="s">
        <v>187</v>
      </c>
      <c r="AE8" s="569"/>
      <c r="AF8" s="569"/>
      <c r="AG8" s="569"/>
      <c r="AH8" s="569"/>
      <c r="AI8" s="570"/>
      <c r="AJ8" s="574" t="s">
        <v>188</v>
      </c>
      <c r="AK8" s="575"/>
      <c r="AL8" s="566" t="s">
        <v>189</v>
      </c>
    </row>
    <row r="9" spans="1:38" s="177" customFormat="1" ht="18" hidden="1" customHeight="1">
      <c r="A9" s="179" t="s">
        <v>190</v>
      </c>
      <c r="B9" s="576"/>
      <c r="C9" s="606"/>
      <c r="D9" s="577"/>
      <c r="E9" s="577"/>
      <c r="F9" s="577"/>
      <c r="G9" s="577"/>
      <c r="H9" s="577"/>
      <c r="I9" s="581"/>
      <c r="J9" s="582"/>
      <c r="K9" s="582"/>
      <c r="L9" s="583"/>
      <c r="M9" s="577"/>
      <c r="N9" s="577"/>
      <c r="O9" s="577"/>
      <c r="P9" s="577"/>
      <c r="Q9" s="577"/>
      <c r="R9" s="566"/>
      <c r="S9" s="577"/>
      <c r="T9" s="567"/>
      <c r="U9" s="567"/>
      <c r="V9" s="567"/>
      <c r="W9" s="567"/>
      <c r="X9" s="567"/>
      <c r="Y9" s="571"/>
      <c r="Z9" s="572"/>
      <c r="AA9" s="572"/>
      <c r="AB9" s="572"/>
      <c r="AC9" s="573"/>
      <c r="AD9" s="571"/>
      <c r="AE9" s="572"/>
      <c r="AF9" s="572"/>
      <c r="AG9" s="572"/>
      <c r="AH9" s="572"/>
      <c r="AI9" s="573"/>
      <c r="AJ9" s="178" t="s">
        <v>191</v>
      </c>
      <c r="AK9" s="178" t="s">
        <v>192</v>
      </c>
      <c r="AL9" s="567"/>
    </row>
    <row r="10" spans="1:38" s="186" customFormat="1" ht="213.75" hidden="1">
      <c r="A10" s="168"/>
      <c r="B10" s="180" t="s">
        <v>193</v>
      </c>
      <c r="C10" s="181" t="s">
        <v>194</v>
      </c>
      <c r="D10" s="180" t="s">
        <v>195</v>
      </c>
      <c r="E10" s="182" t="s">
        <v>196</v>
      </c>
      <c r="F10" s="182" t="s">
        <v>197</v>
      </c>
      <c r="G10" s="182"/>
      <c r="H10" s="180" t="s">
        <v>198</v>
      </c>
      <c r="I10" s="180" t="s">
        <v>199</v>
      </c>
      <c r="J10" s="180" t="s">
        <v>199</v>
      </c>
      <c r="K10" s="180" t="s">
        <v>199</v>
      </c>
      <c r="L10" s="180" t="s">
        <v>199</v>
      </c>
      <c r="M10" s="182" t="s">
        <v>200</v>
      </c>
      <c r="N10" s="180" t="s">
        <v>201</v>
      </c>
      <c r="O10" s="183" t="s">
        <v>202</v>
      </c>
      <c r="P10" s="180" t="s">
        <v>203</v>
      </c>
      <c r="Q10" s="180" t="s">
        <v>204</v>
      </c>
      <c r="R10" s="183" t="s">
        <v>72</v>
      </c>
      <c r="S10" s="184">
        <v>45292</v>
      </c>
      <c r="T10" s="43">
        <v>45380</v>
      </c>
      <c r="U10" s="183" t="s">
        <v>205</v>
      </c>
      <c r="V10" s="40"/>
      <c r="W10" s="180"/>
      <c r="X10" s="185">
        <v>0.1</v>
      </c>
      <c r="Y10" s="180" t="s">
        <v>207</v>
      </c>
      <c r="Z10" s="180" t="s">
        <v>208</v>
      </c>
      <c r="AA10" s="180" t="s">
        <v>199</v>
      </c>
      <c r="AB10" s="180" t="s">
        <v>199</v>
      </c>
      <c r="AC10" s="180" t="s">
        <v>199</v>
      </c>
      <c r="AD10" s="180" t="s">
        <v>209</v>
      </c>
      <c r="AE10" s="180" t="s">
        <v>199</v>
      </c>
      <c r="AF10" s="180" t="s">
        <v>199</v>
      </c>
      <c r="AG10" s="180" t="s">
        <v>199</v>
      </c>
      <c r="AH10" s="180" t="s">
        <v>199</v>
      </c>
      <c r="AI10" s="180" t="s">
        <v>199</v>
      </c>
      <c r="AJ10" s="180" t="s">
        <v>199</v>
      </c>
      <c r="AK10" s="180" t="s">
        <v>199</v>
      </c>
      <c r="AL10" s="183" t="s">
        <v>210</v>
      </c>
    </row>
    <row r="11" spans="1:38" s="188" customFormat="1" ht="213.75" hidden="1">
      <c r="A11" s="187"/>
      <c r="B11" s="180" t="s">
        <v>193</v>
      </c>
      <c r="C11" s="181" t="s">
        <v>194</v>
      </c>
      <c r="D11" s="180" t="s">
        <v>195</v>
      </c>
      <c r="E11" s="182" t="s">
        <v>196</v>
      </c>
      <c r="F11" s="182" t="s">
        <v>197</v>
      </c>
      <c r="G11" s="182"/>
      <c r="H11" s="180" t="s">
        <v>198</v>
      </c>
      <c r="I11" s="180" t="s">
        <v>199</v>
      </c>
      <c r="J11" s="180" t="s">
        <v>199</v>
      </c>
      <c r="K11" s="180" t="s">
        <v>199</v>
      </c>
      <c r="L11" s="180" t="s">
        <v>199</v>
      </c>
      <c r="M11" s="182" t="s">
        <v>211</v>
      </c>
      <c r="N11" s="180" t="s">
        <v>212</v>
      </c>
      <c r="O11" s="183" t="s">
        <v>213</v>
      </c>
      <c r="P11" s="180" t="s">
        <v>203</v>
      </c>
      <c r="Q11" s="180" t="s">
        <v>214</v>
      </c>
      <c r="R11" s="183" t="s">
        <v>72</v>
      </c>
      <c r="S11" s="184">
        <v>45292</v>
      </c>
      <c r="T11" s="184">
        <v>45625</v>
      </c>
      <c r="U11" s="183" t="s">
        <v>215</v>
      </c>
      <c r="V11" s="40"/>
      <c r="W11" s="180"/>
      <c r="X11" s="185">
        <v>0.2</v>
      </c>
      <c r="Y11" s="180" t="s">
        <v>207</v>
      </c>
      <c r="Z11" s="180" t="s">
        <v>208</v>
      </c>
      <c r="AA11" s="180" t="s">
        <v>199</v>
      </c>
      <c r="AB11" s="180" t="s">
        <v>199</v>
      </c>
      <c r="AC11" s="180" t="s">
        <v>199</v>
      </c>
      <c r="AD11" s="180" t="s">
        <v>209</v>
      </c>
      <c r="AE11" s="180" t="s">
        <v>199</v>
      </c>
      <c r="AF11" s="180" t="s">
        <v>199</v>
      </c>
      <c r="AG11" s="180" t="s">
        <v>199</v>
      </c>
      <c r="AH11" s="180" t="s">
        <v>199</v>
      </c>
      <c r="AI11" s="180" t="s">
        <v>199</v>
      </c>
      <c r="AJ11" s="180" t="s">
        <v>199</v>
      </c>
      <c r="AK11" s="180" t="s">
        <v>199</v>
      </c>
      <c r="AL11" s="183" t="s">
        <v>210</v>
      </c>
    </row>
    <row r="12" spans="1:38" s="188" customFormat="1" ht="213.75" hidden="1">
      <c r="A12" s="187"/>
      <c r="B12" s="180" t="s">
        <v>193</v>
      </c>
      <c r="C12" s="181" t="s">
        <v>194</v>
      </c>
      <c r="D12" s="180" t="s">
        <v>195</v>
      </c>
      <c r="E12" s="182" t="s">
        <v>196</v>
      </c>
      <c r="F12" s="182" t="s">
        <v>197</v>
      </c>
      <c r="G12" s="182"/>
      <c r="H12" s="180" t="s">
        <v>198</v>
      </c>
      <c r="I12" s="180" t="s">
        <v>199</v>
      </c>
      <c r="J12" s="180" t="s">
        <v>199</v>
      </c>
      <c r="K12" s="180" t="s">
        <v>199</v>
      </c>
      <c r="L12" s="180" t="s">
        <v>199</v>
      </c>
      <c r="M12" s="182" t="s">
        <v>216</v>
      </c>
      <c r="N12" s="180" t="s">
        <v>216</v>
      </c>
      <c r="O12" s="183" t="s">
        <v>217</v>
      </c>
      <c r="P12" s="180" t="s">
        <v>218</v>
      </c>
      <c r="Q12" s="180" t="s">
        <v>219</v>
      </c>
      <c r="R12" s="183" t="s">
        <v>220</v>
      </c>
      <c r="S12" s="184">
        <v>45383</v>
      </c>
      <c r="T12" s="184">
        <v>45596</v>
      </c>
      <c r="U12" s="183" t="s">
        <v>72</v>
      </c>
      <c r="V12" s="40"/>
      <c r="W12" s="180"/>
      <c r="X12" s="185"/>
      <c r="Y12" s="180" t="s">
        <v>207</v>
      </c>
      <c r="Z12" s="180" t="s">
        <v>208</v>
      </c>
      <c r="AA12" s="180" t="s">
        <v>199</v>
      </c>
      <c r="AB12" s="180" t="s">
        <v>199</v>
      </c>
      <c r="AC12" s="180" t="s">
        <v>199</v>
      </c>
      <c r="AD12" s="180" t="s">
        <v>209</v>
      </c>
      <c r="AE12" s="180" t="s">
        <v>199</v>
      </c>
      <c r="AF12" s="180" t="s">
        <v>199</v>
      </c>
      <c r="AG12" s="180" t="s">
        <v>199</v>
      </c>
      <c r="AH12" s="180" t="s">
        <v>199</v>
      </c>
      <c r="AI12" s="180" t="s">
        <v>199</v>
      </c>
      <c r="AJ12" s="180" t="s">
        <v>199</v>
      </c>
      <c r="AK12" s="180" t="s">
        <v>199</v>
      </c>
      <c r="AL12" s="183" t="s">
        <v>210</v>
      </c>
    </row>
    <row r="13" spans="1:38" s="188" customFormat="1" ht="213.75" hidden="1">
      <c r="A13" s="187"/>
      <c r="B13" s="180" t="s">
        <v>193</v>
      </c>
      <c r="C13" s="181" t="s">
        <v>194</v>
      </c>
      <c r="D13" s="180" t="s">
        <v>195</v>
      </c>
      <c r="E13" s="182" t="s">
        <v>196</v>
      </c>
      <c r="F13" s="182" t="s">
        <v>197</v>
      </c>
      <c r="G13" s="182"/>
      <c r="H13" s="180" t="s">
        <v>198</v>
      </c>
      <c r="I13" s="180" t="s">
        <v>199</v>
      </c>
      <c r="J13" s="180" t="s">
        <v>199</v>
      </c>
      <c r="K13" s="180" t="s">
        <v>199</v>
      </c>
      <c r="L13" s="180" t="s">
        <v>199</v>
      </c>
      <c r="M13" s="182" t="s">
        <v>221</v>
      </c>
      <c r="N13" s="180" t="s">
        <v>222</v>
      </c>
      <c r="O13" s="183" t="s">
        <v>223</v>
      </c>
      <c r="P13" s="180" t="s">
        <v>203</v>
      </c>
      <c r="Q13" s="180" t="s">
        <v>204</v>
      </c>
      <c r="R13" s="183" t="s">
        <v>72</v>
      </c>
      <c r="S13" s="184">
        <v>45293</v>
      </c>
      <c r="T13" s="184">
        <v>45625</v>
      </c>
      <c r="U13" s="183" t="s">
        <v>205</v>
      </c>
      <c r="V13" s="40"/>
      <c r="W13" s="180"/>
      <c r="X13" s="185">
        <v>0.5</v>
      </c>
      <c r="Y13" s="180" t="s">
        <v>207</v>
      </c>
      <c r="Z13" s="180" t="s">
        <v>208</v>
      </c>
      <c r="AA13" s="180" t="s">
        <v>199</v>
      </c>
      <c r="AB13" s="180" t="s">
        <v>199</v>
      </c>
      <c r="AC13" s="180" t="s">
        <v>199</v>
      </c>
      <c r="AD13" s="180" t="s">
        <v>209</v>
      </c>
      <c r="AE13" s="180" t="s">
        <v>199</v>
      </c>
      <c r="AF13" s="180" t="s">
        <v>199</v>
      </c>
      <c r="AG13" s="180" t="s">
        <v>199</v>
      </c>
      <c r="AH13" s="180" t="s">
        <v>199</v>
      </c>
      <c r="AI13" s="180" t="s">
        <v>199</v>
      </c>
      <c r="AJ13" s="180" t="s">
        <v>199</v>
      </c>
      <c r="AK13" s="180" t="s">
        <v>199</v>
      </c>
      <c r="AL13" s="183" t="s">
        <v>210</v>
      </c>
    </row>
    <row r="14" spans="1:38" s="188" customFormat="1" ht="213.75" hidden="1">
      <c r="A14" s="187"/>
      <c r="B14" s="180" t="s">
        <v>193</v>
      </c>
      <c r="C14" s="181" t="s">
        <v>194</v>
      </c>
      <c r="D14" s="180" t="s">
        <v>195</v>
      </c>
      <c r="E14" s="182" t="s">
        <v>196</v>
      </c>
      <c r="F14" s="182" t="s">
        <v>197</v>
      </c>
      <c r="G14" s="182"/>
      <c r="H14" s="180" t="s">
        <v>198</v>
      </c>
      <c r="I14" s="180" t="s">
        <v>199</v>
      </c>
      <c r="J14" s="180" t="s">
        <v>199</v>
      </c>
      <c r="K14" s="180" t="s">
        <v>199</v>
      </c>
      <c r="L14" s="180" t="s">
        <v>199</v>
      </c>
      <c r="M14" s="182" t="s">
        <v>224</v>
      </c>
      <c r="N14" s="180" t="s">
        <v>225</v>
      </c>
      <c r="O14" s="183" t="s">
        <v>226</v>
      </c>
      <c r="P14" s="180" t="s">
        <v>203</v>
      </c>
      <c r="Q14" s="180" t="s">
        <v>204</v>
      </c>
      <c r="R14" s="183" t="s">
        <v>72</v>
      </c>
      <c r="S14" s="184">
        <v>45293</v>
      </c>
      <c r="T14" s="184">
        <v>45625</v>
      </c>
      <c r="U14" s="183" t="s">
        <v>205</v>
      </c>
      <c r="V14" s="40"/>
      <c r="W14" s="180"/>
      <c r="X14" s="185">
        <v>0.2</v>
      </c>
      <c r="Y14" s="180" t="s">
        <v>207</v>
      </c>
      <c r="Z14" s="180" t="s">
        <v>208</v>
      </c>
      <c r="AA14" s="180" t="s">
        <v>199</v>
      </c>
      <c r="AB14" s="180" t="s">
        <v>199</v>
      </c>
      <c r="AC14" s="180" t="s">
        <v>199</v>
      </c>
      <c r="AD14" s="180" t="s">
        <v>209</v>
      </c>
      <c r="AE14" s="180" t="s">
        <v>199</v>
      </c>
      <c r="AF14" s="180" t="s">
        <v>199</v>
      </c>
      <c r="AG14" s="180" t="s">
        <v>199</v>
      </c>
      <c r="AH14" s="180" t="s">
        <v>199</v>
      </c>
      <c r="AI14" s="180" t="s">
        <v>199</v>
      </c>
      <c r="AJ14" s="180" t="s">
        <v>199</v>
      </c>
      <c r="AK14" s="180" t="s">
        <v>199</v>
      </c>
      <c r="AL14" s="183" t="s">
        <v>210</v>
      </c>
    </row>
    <row r="15" spans="1:38" s="188" customFormat="1" ht="213.75" hidden="1">
      <c r="A15" s="187"/>
      <c r="B15" s="180" t="s">
        <v>193</v>
      </c>
      <c r="C15" s="181" t="s">
        <v>194</v>
      </c>
      <c r="D15" s="180" t="s">
        <v>195</v>
      </c>
      <c r="E15" s="182" t="s">
        <v>196</v>
      </c>
      <c r="F15" s="182" t="s">
        <v>197</v>
      </c>
      <c r="G15" s="182"/>
      <c r="H15" s="180" t="s">
        <v>198</v>
      </c>
      <c r="I15" s="180" t="s">
        <v>199</v>
      </c>
      <c r="J15" s="180" t="s">
        <v>199</v>
      </c>
      <c r="K15" s="180" t="s">
        <v>199</v>
      </c>
      <c r="L15" s="180" t="s">
        <v>199</v>
      </c>
      <c r="M15" s="182" t="s">
        <v>227</v>
      </c>
      <c r="N15" s="180" t="s">
        <v>228</v>
      </c>
      <c r="O15" s="183" t="s">
        <v>229</v>
      </c>
      <c r="P15" s="180" t="s">
        <v>230</v>
      </c>
      <c r="Q15" s="180" t="s">
        <v>231</v>
      </c>
      <c r="R15" s="183" t="s">
        <v>220</v>
      </c>
      <c r="S15" s="184">
        <v>45627</v>
      </c>
      <c r="T15" s="184">
        <v>45641</v>
      </c>
      <c r="U15" s="183" t="s">
        <v>72</v>
      </c>
      <c r="V15" s="40"/>
      <c r="W15" s="180"/>
      <c r="X15" s="185"/>
      <c r="Y15" s="180" t="s">
        <v>208</v>
      </c>
      <c r="Z15" s="180" t="s">
        <v>232</v>
      </c>
      <c r="AA15" s="180" t="s">
        <v>233</v>
      </c>
      <c r="AB15" s="180" t="s">
        <v>199</v>
      </c>
      <c r="AC15" s="180" t="s">
        <v>199</v>
      </c>
      <c r="AD15" s="180" t="s">
        <v>209</v>
      </c>
      <c r="AE15" s="180" t="s">
        <v>199</v>
      </c>
      <c r="AF15" s="180" t="s">
        <v>199</v>
      </c>
      <c r="AG15" s="180" t="s">
        <v>199</v>
      </c>
      <c r="AH15" s="180" t="s">
        <v>199</v>
      </c>
      <c r="AI15" s="180" t="s">
        <v>199</v>
      </c>
      <c r="AJ15" s="180" t="s">
        <v>199</v>
      </c>
      <c r="AK15" s="180" t="s">
        <v>199</v>
      </c>
      <c r="AL15" s="183" t="s">
        <v>234</v>
      </c>
    </row>
    <row r="16" spans="1:38" s="187" customFormat="1" ht="213.75" hidden="1">
      <c r="B16" s="180" t="s">
        <v>193</v>
      </c>
      <c r="C16" s="181" t="s">
        <v>194</v>
      </c>
      <c r="D16" s="180" t="s">
        <v>235</v>
      </c>
      <c r="E16" s="189" t="s">
        <v>236</v>
      </c>
      <c r="F16" s="190" t="s">
        <v>237</v>
      </c>
      <c r="G16" s="190"/>
      <c r="H16" s="180" t="s">
        <v>198</v>
      </c>
      <c r="I16" s="180" t="s">
        <v>199</v>
      </c>
      <c r="J16" s="180" t="s">
        <v>238</v>
      </c>
      <c r="K16" s="180" t="s">
        <v>199</v>
      </c>
      <c r="L16" s="180" t="s">
        <v>199</v>
      </c>
      <c r="M16" s="190" t="s">
        <v>239</v>
      </c>
      <c r="N16" s="180" t="s">
        <v>240</v>
      </c>
      <c r="O16" s="183" t="s">
        <v>241</v>
      </c>
      <c r="P16" s="180" t="s">
        <v>242</v>
      </c>
      <c r="Q16" s="180" t="s">
        <v>243</v>
      </c>
      <c r="R16" s="180" t="s">
        <v>72</v>
      </c>
      <c r="S16" s="184">
        <v>45293</v>
      </c>
      <c r="T16" s="184">
        <v>45626</v>
      </c>
      <c r="U16" s="184" t="s">
        <v>244</v>
      </c>
      <c r="V16" s="40"/>
      <c r="W16" s="180"/>
      <c r="X16" s="41">
        <v>1</v>
      </c>
      <c r="Y16" s="180" t="s">
        <v>245</v>
      </c>
      <c r="Z16" s="180" t="s">
        <v>246</v>
      </c>
      <c r="AA16" s="180" t="s">
        <v>247</v>
      </c>
      <c r="AB16" s="180" t="s">
        <v>199</v>
      </c>
      <c r="AC16" s="180" t="s">
        <v>199</v>
      </c>
      <c r="AD16" s="180" t="s">
        <v>209</v>
      </c>
      <c r="AE16" s="180" t="s">
        <v>248</v>
      </c>
      <c r="AF16" s="180" t="s">
        <v>199</v>
      </c>
      <c r="AG16" s="180" t="s">
        <v>199</v>
      </c>
      <c r="AH16" s="180" t="s">
        <v>199</v>
      </c>
      <c r="AI16" s="180" t="s">
        <v>199</v>
      </c>
      <c r="AJ16" s="180" t="s">
        <v>199</v>
      </c>
      <c r="AK16" s="180" t="s">
        <v>199</v>
      </c>
      <c r="AL16" s="180" t="s">
        <v>249</v>
      </c>
    </row>
    <row r="17" spans="2:38" s="187" customFormat="1" ht="270.75" hidden="1">
      <c r="B17" s="180" t="s">
        <v>193</v>
      </c>
      <c r="C17" s="181" t="s">
        <v>194</v>
      </c>
      <c r="D17" s="180" t="s">
        <v>250</v>
      </c>
      <c r="E17" s="191" t="s">
        <v>251</v>
      </c>
      <c r="F17" s="192" t="s">
        <v>252</v>
      </c>
      <c r="G17" s="192"/>
      <c r="H17" s="180" t="s">
        <v>198</v>
      </c>
      <c r="I17" s="180" t="s">
        <v>253</v>
      </c>
      <c r="J17" s="180" t="s">
        <v>254</v>
      </c>
      <c r="K17" s="180" t="s">
        <v>199</v>
      </c>
      <c r="L17" s="180" t="s">
        <v>199</v>
      </c>
      <c r="M17" s="192" t="s">
        <v>255</v>
      </c>
      <c r="N17" s="180" t="s">
        <v>256</v>
      </c>
      <c r="O17" s="183" t="s">
        <v>257</v>
      </c>
      <c r="P17" s="180" t="s">
        <v>258</v>
      </c>
      <c r="Q17" s="180" t="s">
        <v>259</v>
      </c>
      <c r="R17" s="183" t="s">
        <v>260</v>
      </c>
      <c r="S17" s="184">
        <v>45293</v>
      </c>
      <c r="T17" s="184">
        <v>45625</v>
      </c>
      <c r="U17" s="193" t="s">
        <v>260</v>
      </c>
      <c r="V17" s="40"/>
      <c r="W17" s="180"/>
      <c r="X17" s="185">
        <v>0.5</v>
      </c>
      <c r="Y17" s="180" t="s">
        <v>207</v>
      </c>
      <c r="Z17" s="180" t="s">
        <v>208</v>
      </c>
      <c r="AA17" s="180" t="s">
        <v>199</v>
      </c>
      <c r="AB17" s="180" t="s">
        <v>199</v>
      </c>
      <c r="AC17" s="180" t="s">
        <v>199</v>
      </c>
      <c r="AD17" s="180" t="s">
        <v>209</v>
      </c>
      <c r="AE17" s="180" t="s">
        <v>199</v>
      </c>
      <c r="AF17" s="180" t="s">
        <v>199</v>
      </c>
      <c r="AG17" s="180" t="s">
        <v>199</v>
      </c>
      <c r="AH17" s="180" t="s">
        <v>199</v>
      </c>
      <c r="AI17" s="180" t="s">
        <v>199</v>
      </c>
      <c r="AJ17" s="180" t="s">
        <v>199</v>
      </c>
      <c r="AK17" s="180" t="s">
        <v>199</v>
      </c>
      <c r="AL17" s="183" t="s">
        <v>261</v>
      </c>
    </row>
    <row r="18" spans="2:38" s="187" customFormat="1" ht="270.75" hidden="1">
      <c r="B18" s="180" t="s">
        <v>193</v>
      </c>
      <c r="C18" s="181" t="s">
        <v>194</v>
      </c>
      <c r="D18" s="180" t="s">
        <v>250</v>
      </c>
      <c r="E18" s="191" t="s">
        <v>251</v>
      </c>
      <c r="F18" s="192" t="s">
        <v>252</v>
      </c>
      <c r="G18" s="192"/>
      <c r="H18" s="180" t="s">
        <v>198</v>
      </c>
      <c r="I18" s="180" t="s">
        <v>253</v>
      </c>
      <c r="J18" s="180" t="s">
        <v>254</v>
      </c>
      <c r="K18" s="180" t="s">
        <v>199</v>
      </c>
      <c r="L18" s="180" t="s">
        <v>199</v>
      </c>
      <c r="M18" s="192" t="s">
        <v>262</v>
      </c>
      <c r="N18" s="180" t="s">
        <v>263</v>
      </c>
      <c r="O18" s="183" t="s">
        <v>264</v>
      </c>
      <c r="P18" s="180" t="s">
        <v>230</v>
      </c>
      <c r="Q18" s="180" t="s">
        <v>231</v>
      </c>
      <c r="R18" s="183" t="s">
        <v>220</v>
      </c>
      <c r="S18" s="184">
        <v>45627</v>
      </c>
      <c r="T18" s="184">
        <v>45641</v>
      </c>
      <c r="U18" s="183" t="s">
        <v>72</v>
      </c>
      <c r="V18" s="40"/>
      <c r="W18" s="180"/>
      <c r="X18" s="185"/>
      <c r="Y18" s="180" t="s">
        <v>208</v>
      </c>
      <c r="Z18" s="180" t="s">
        <v>232</v>
      </c>
      <c r="AA18" s="180" t="s">
        <v>233</v>
      </c>
      <c r="AB18" s="180" t="s">
        <v>199</v>
      </c>
      <c r="AC18" s="180" t="s">
        <v>199</v>
      </c>
      <c r="AD18" s="180" t="s">
        <v>209</v>
      </c>
      <c r="AE18" s="180" t="s">
        <v>199</v>
      </c>
      <c r="AF18" s="180" t="s">
        <v>199</v>
      </c>
      <c r="AG18" s="180" t="s">
        <v>199</v>
      </c>
      <c r="AH18" s="180" t="s">
        <v>199</v>
      </c>
      <c r="AI18" s="180" t="s">
        <v>199</v>
      </c>
      <c r="AJ18" s="180" t="s">
        <v>199</v>
      </c>
      <c r="AK18" s="180" t="s">
        <v>199</v>
      </c>
      <c r="AL18" s="183" t="s">
        <v>234</v>
      </c>
    </row>
    <row r="19" spans="2:38" s="187" customFormat="1" ht="270.75" hidden="1">
      <c r="B19" s="180" t="s">
        <v>193</v>
      </c>
      <c r="C19" s="181" t="s">
        <v>194</v>
      </c>
      <c r="D19" s="180" t="s">
        <v>250</v>
      </c>
      <c r="E19" s="191" t="s">
        <v>251</v>
      </c>
      <c r="F19" s="192" t="s">
        <v>252</v>
      </c>
      <c r="G19" s="192"/>
      <c r="H19" s="180" t="s">
        <v>198</v>
      </c>
      <c r="I19" s="180" t="s">
        <v>253</v>
      </c>
      <c r="J19" s="180" t="s">
        <v>254</v>
      </c>
      <c r="K19" s="180" t="s">
        <v>199</v>
      </c>
      <c r="L19" s="180" t="s">
        <v>199</v>
      </c>
      <c r="M19" s="192" t="s">
        <v>265</v>
      </c>
      <c r="N19" s="180" t="s">
        <v>266</v>
      </c>
      <c r="O19" s="183" t="s">
        <v>267</v>
      </c>
      <c r="P19" s="180" t="s">
        <v>258</v>
      </c>
      <c r="Q19" s="180" t="s">
        <v>268</v>
      </c>
      <c r="R19" s="183" t="s">
        <v>72</v>
      </c>
      <c r="S19" s="184">
        <v>45293</v>
      </c>
      <c r="T19" s="184">
        <v>45625</v>
      </c>
      <c r="U19" s="193" t="s">
        <v>72</v>
      </c>
      <c r="V19" s="40"/>
      <c r="W19" s="180"/>
      <c r="X19" s="185">
        <v>0.5</v>
      </c>
      <c r="Y19" s="180" t="s">
        <v>207</v>
      </c>
      <c r="Z19" s="180" t="s">
        <v>208</v>
      </c>
      <c r="AA19" s="180" t="s">
        <v>199</v>
      </c>
      <c r="AB19" s="180" t="s">
        <v>199</v>
      </c>
      <c r="AC19" s="180" t="s">
        <v>199</v>
      </c>
      <c r="AD19" s="180" t="s">
        <v>209</v>
      </c>
      <c r="AE19" s="180" t="s">
        <v>199</v>
      </c>
      <c r="AF19" s="180" t="s">
        <v>199</v>
      </c>
      <c r="AG19" s="180" t="s">
        <v>199</v>
      </c>
      <c r="AH19" s="180" t="s">
        <v>199</v>
      </c>
      <c r="AI19" s="180" t="s">
        <v>199</v>
      </c>
      <c r="AJ19" s="180" t="s">
        <v>199</v>
      </c>
      <c r="AK19" s="180" t="s">
        <v>199</v>
      </c>
      <c r="AL19" s="183" t="s">
        <v>261</v>
      </c>
    </row>
    <row r="20" spans="2:38" s="187" customFormat="1" ht="270.75" hidden="1">
      <c r="B20" s="180" t="s">
        <v>193</v>
      </c>
      <c r="C20" s="181" t="s">
        <v>194</v>
      </c>
      <c r="D20" s="180" t="s">
        <v>250</v>
      </c>
      <c r="E20" s="191" t="s">
        <v>251</v>
      </c>
      <c r="F20" s="194" t="s">
        <v>269</v>
      </c>
      <c r="G20" s="194"/>
      <c r="H20" s="180" t="s">
        <v>198</v>
      </c>
      <c r="I20" s="180" t="s">
        <v>253</v>
      </c>
      <c r="J20" s="180" t="s">
        <v>254</v>
      </c>
      <c r="K20" s="180" t="s">
        <v>199</v>
      </c>
      <c r="L20" s="180" t="s">
        <v>199</v>
      </c>
      <c r="M20" s="194" t="s">
        <v>255</v>
      </c>
      <c r="N20" s="180" t="s">
        <v>270</v>
      </c>
      <c r="O20" s="183" t="s">
        <v>271</v>
      </c>
      <c r="P20" s="180" t="s">
        <v>272</v>
      </c>
      <c r="Q20" s="180" t="s">
        <v>273</v>
      </c>
      <c r="R20" s="183" t="s">
        <v>260</v>
      </c>
      <c r="S20" s="184">
        <v>45293</v>
      </c>
      <c r="T20" s="184">
        <v>45625</v>
      </c>
      <c r="U20" s="193" t="s">
        <v>260</v>
      </c>
      <c r="V20" s="40"/>
      <c r="W20" s="180"/>
      <c r="X20" s="185">
        <v>1</v>
      </c>
      <c r="Y20" s="180" t="s">
        <v>207</v>
      </c>
      <c r="Z20" s="180" t="s">
        <v>208</v>
      </c>
      <c r="AA20" s="180" t="s">
        <v>199</v>
      </c>
      <c r="AB20" s="180" t="s">
        <v>199</v>
      </c>
      <c r="AC20" s="180" t="s">
        <v>199</v>
      </c>
      <c r="AD20" s="180" t="s">
        <v>209</v>
      </c>
      <c r="AE20" s="180" t="s">
        <v>199</v>
      </c>
      <c r="AF20" s="180" t="s">
        <v>199</v>
      </c>
      <c r="AG20" s="180" t="s">
        <v>199</v>
      </c>
      <c r="AH20" s="180" t="s">
        <v>199</v>
      </c>
      <c r="AI20" s="180" t="s">
        <v>199</v>
      </c>
      <c r="AJ20" s="180" t="s">
        <v>199</v>
      </c>
      <c r="AK20" s="180" t="s">
        <v>199</v>
      </c>
      <c r="AL20" s="183" t="s">
        <v>261</v>
      </c>
    </row>
    <row r="21" spans="2:38" s="187" customFormat="1" ht="270.75" hidden="1">
      <c r="B21" s="180" t="s">
        <v>193</v>
      </c>
      <c r="C21" s="181" t="s">
        <v>194</v>
      </c>
      <c r="D21" s="180" t="s">
        <v>250</v>
      </c>
      <c r="E21" s="191" t="s">
        <v>251</v>
      </c>
      <c r="F21" s="194" t="s">
        <v>269</v>
      </c>
      <c r="G21" s="194"/>
      <c r="H21" s="180" t="s">
        <v>198</v>
      </c>
      <c r="I21" s="180" t="s">
        <v>253</v>
      </c>
      <c r="J21" s="180" t="s">
        <v>254</v>
      </c>
      <c r="K21" s="180" t="s">
        <v>199</v>
      </c>
      <c r="L21" s="180" t="s">
        <v>199</v>
      </c>
      <c r="M21" s="194" t="s">
        <v>262</v>
      </c>
      <c r="N21" s="180" t="s">
        <v>274</v>
      </c>
      <c r="O21" s="183" t="s">
        <v>275</v>
      </c>
      <c r="P21" s="180" t="s">
        <v>230</v>
      </c>
      <c r="Q21" s="180" t="s">
        <v>231</v>
      </c>
      <c r="R21" s="183" t="s">
        <v>220</v>
      </c>
      <c r="S21" s="184">
        <v>45627</v>
      </c>
      <c r="T21" s="184">
        <v>45641</v>
      </c>
      <c r="U21" s="183" t="s">
        <v>72</v>
      </c>
      <c r="V21" s="40"/>
      <c r="W21" s="180"/>
      <c r="X21" s="185"/>
      <c r="Y21" s="180" t="s">
        <v>208</v>
      </c>
      <c r="Z21" s="180" t="s">
        <v>232</v>
      </c>
      <c r="AA21" s="180" t="s">
        <v>233</v>
      </c>
      <c r="AB21" s="180" t="s">
        <v>199</v>
      </c>
      <c r="AC21" s="180" t="s">
        <v>199</v>
      </c>
      <c r="AD21" s="180" t="s">
        <v>209</v>
      </c>
      <c r="AE21" s="180" t="s">
        <v>199</v>
      </c>
      <c r="AF21" s="180" t="s">
        <v>199</v>
      </c>
      <c r="AG21" s="180" t="s">
        <v>199</v>
      </c>
      <c r="AH21" s="180" t="s">
        <v>199</v>
      </c>
      <c r="AI21" s="180" t="s">
        <v>199</v>
      </c>
      <c r="AJ21" s="180" t="s">
        <v>199</v>
      </c>
      <c r="AK21" s="180" t="s">
        <v>199</v>
      </c>
      <c r="AL21" s="183" t="s">
        <v>234</v>
      </c>
    </row>
    <row r="22" spans="2:38" s="187" customFormat="1" ht="213.75" hidden="1">
      <c r="B22" s="180" t="s">
        <v>193</v>
      </c>
      <c r="C22" s="181" t="s">
        <v>194</v>
      </c>
      <c r="D22" s="180" t="s">
        <v>250</v>
      </c>
      <c r="E22" s="191" t="s">
        <v>251</v>
      </c>
      <c r="F22" s="194" t="s">
        <v>269</v>
      </c>
      <c r="G22" s="194"/>
      <c r="H22" s="180" t="s">
        <v>198</v>
      </c>
      <c r="I22" s="180" t="s">
        <v>253</v>
      </c>
      <c r="J22" s="180" t="s">
        <v>199</v>
      </c>
      <c r="K22" s="180" t="s">
        <v>199</v>
      </c>
      <c r="L22" s="180" t="s">
        <v>199</v>
      </c>
      <c r="M22" s="194" t="s">
        <v>276</v>
      </c>
      <c r="N22" s="180" t="s">
        <v>277</v>
      </c>
      <c r="O22" s="180" t="s">
        <v>278</v>
      </c>
      <c r="P22" s="180" t="s">
        <v>279</v>
      </c>
      <c r="Q22" s="180"/>
      <c r="R22" s="180" t="s">
        <v>280</v>
      </c>
      <c r="S22" s="184">
        <v>45292</v>
      </c>
      <c r="T22" s="184">
        <v>45412</v>
      </c>
      <c r="U22" s="184" t="s">
        <v>281</v>
      </c>
      <c r="V22" s="40">
        <v>216056978</v>
      </c>
      <c r="W22" s="183" t="s">
        <v>282</v>
      </c>
      <c r="X22" s="185"/>
      <c r="Y22" s="180" t="s">
        <v>245</v>
      </c>
      <c r="Z22" s="180" t="s">
        <v>199</v>
      </c>
      <c r="AA22" s="180" t="s">
        <v>199</v>
      </c>
      <c r="AB22" s="180" t="s">
        <v>199</v>
      </c>
      <c r="AC22" s="180" t="s">
        <v>199</v>
      </c>
      <c r="AD22" s="180" t="s">
        <v>209</v>
      </c>
      <c r="AE22" s="180" t="s">
        <v>248</v>
      </c>
      <c r="AF22" s="180" t="s">
        <v>199</v>
      </c>
      <c r="AG22" s="180" t="s">
        <v>199</v>
      </c>
      <c r="AH22" s="180" t="s">
        <v>199</v>
      </c>
      <c r="AI22" s="180" t="s">
        <v>199</v>
      </c>
      <c r="AJ22" s="180" t="s">
        <v>199</v>
      </c>
      <c r="AK22" s="180" t="s">
        <v>199</v>
      </c>
      <c r="AL22" s="180" t="s">
        <v>283</v>
      </c>
    </row>
    <row r="23" spans="2:38" s="187" customFormat="1" ht="213.75" hidden="1">
      <c r="B23" s="180" t="s">
        <v>193</v>
      </c>
      <c r="C23" s="181" t="s">
        <v>194</v>
      </c>
      <c r="D23" s="180" t="s">
        <v>250</v>
      </c>
      <c r="E23" s="191" t="s">
        <v>251</v>
      </c>
      <c r="F23" s="194" t="s">
        <v>269</v>
      </c>
      <c r="G23" s="194"/>
      <c r="H23" s="180" t="s">
        <v>198</v>
      </c>
      <c r="I23" s="180" t="s">
        <v>253</v>
      </c>
      <c r="J23" s="180" t="s">
        <v>199</v>
      </c>
      <c r="K23" s="180" t="s">
        <v>199</v>
      </c>
      <c r="L23" s="180" t="s">
        <v>199</v>
      </c>
      <c r="M23" s="195" t="s">
        <v>284</v>
      </c>
      <c r="N23" s="180" t="s">
        <v>285</v>
      </c>
      <c r="O23" s="180" t="s">
        <v>286</v>
      </c>
      <c r="P23" s="180" t="s">
        <v>287</v>
      </c>
      <c r="Q23" s="180"/>
      <c r="R23" s="180" t="s">
        <v>280</v>
      </c>
      <c r="S23" s="184">
        <v>45292</v>
      </c>
      <c r="T23" s="184">
        <v>45412</v>
      </c>
      <c r="U23" s="184" t="s">
        <v>281</v>
      </c>
      <c r="V23" s="40">
        <v>55626726</v>
      </c>
      <c r="W23" s="183" t="s">
        <v>288</v>
      </c>
      <c r="X23" s="185"/>
      <c r="Y23" s="180" t="s">
        <v>245</v>
      </c>
      <c r="Z23" s="180" t="s">
        <v>199</v>
      </c>
      <c r="AA23" s="180" t="s">
        <v>199</v>
      </c>
      <c r="AB23" s="180" t="s">
        <v>199</v>
      </c>
      <c r="AC23" s="180" t="s">
        <v>199</v>
      </c>
      <c r="AD23" s="180" t="s">
        <v>209</v>
      </c>
      <c r="AE23" s="180" t="s">
        <v>248</v>
      </c>
      <c r="AF23" s="180" t="s">
        <v>199</v>
      </c>
      <c r="AG23" s="180" t="s">
        <v>199</v>
      </c>
      <c r="AH23" s="180" t="s">
        <v>199</v>
      </c>
      <c r="AI23" s="180" t="s">
        <v>199</v>
      </c>
      <c r="AJ23" s="180" t="s">
        <v>199</v>
      </c>
      <c r="AK23" s="180" t="s">
        <v>199</v>
      </c>
      <c r="AL23" s="180" t="s">
        <v>283</v>
      </c>
    </row>
    <row r="24" spans="2:38" s="187" customFormat="1" ht="213.75" hidden="1">
      <c r="B24" s="180" t="s">
        <v>193</v>
      </c>
      <c r="C24" s="181" t="s">
        <v>194</v>
      </c>
      <c r="D24" s="180" t="s">
        <v>250</v>
      </c>
      <c r="E24" s="191" t="s">
        <v>251</v>
      </c>
      <c r="F24" s="194" t="s">
        <v>269</v>
      </c>
      <c r="G24" s="194"/>
      <c r="H24" s="180" t="s">
        <v>198</v>
      </c>
      <c r="I24" s="180" t="s">
        <v>253</v>
      </c>
      <c r="J24" s="180" t="s">
        <v>199</v>
      </c>
      <c r="K24" s="180" t="s">
        <v>199</v>
      </c>
      <c r="L24" s="180" t="s">
        <v>199</v>
      </c>
      <c r="M24" s="194" t="s">
        <v>289</v>
      </c>
      <c r="N24" s="180" t="s">
        <v>290</v>
      </c>
      <c r="O24" s="180" t="s">
        <v>291</v>
      </c>
      <c r="P24" s="180" t="s">
        <v>292</v>
      </c>
      <c r="Q24" s="180"/>
      <c r="R24" s="180" t="s">
        <v>280</v>
      </c>
      <c r="S24" s="184">
        <v>45292</v>
      </c>
      <c r="T24" s="184">
        <v>45412</v>
      </c>
      <c r="U24" s="184" t="s">
        <v>281</v>
      </c>
      <c r="V24" s="40">
        <v>100635386</v>
      </c>
      <c r="W24" s="183" t="s">
        <v>293</v>
      </c>
      <c r="X24" s="185"/>
      <c r="Y24" s="180" t="s">
        <v>245</v>
      </c>
      <c r="Z24" s="180" t="s">
        <v>199</v>
      </c>
      <c r="AA24" s="180" t="s">
        <v>199</v>
      </c>
      <c r="AB24" s="180" t="s">
        <v>199</v>
      </c>
      <c r="AC24" s="180" t="s">
        <v>199</v>
      </c>
      <c r="AD24" s="180" t="s">
        <v>209</v>
      </c>
      <c r="AE24" s="180" t="s">
        <v>248</v>
      </c>
      <c r="AF24" s="180" t="s">
        <v>199</v>
      </c>
      <c r="AG24" s="180" t="s">
        <v>199</v>
      </c>
      <c r="AH24" s="180" t="s">
        <v>199</v>
      </c>
      <c r="AI24" s="180" t="s">
        <v>199</v>
      </c>
      <c r="AJ24" s="180" t="s">
        <v>199</v>
      </c>
      <c r="AK24" s="180" t="s">
        <v>199</v>
      </c>
      <c r="AL24" s="180" t="s">
        <v>294</v>
      </c>
    </row>
    <row r="25" spans="2:38" s="187" customFormat="1" ht="213.75" hidden="1">
      <c r="B25" s="180" t="s">
        <v>193</v>
      </c>
      <c r="C25" s="181" t="s">
        <v>194</v>
      </c>
      <c r="D25" s="180" t="s">
        <v>250</v>
      </c>
      <c r="E25" s="191" t="s">
        <v>251</v>
      </c>
      <c r="F25" s="194" t="s">
        <v>269</v>
      </c>
      <c r="G25" s="194"/>
      <c r="H25" s="180" t="s">
        <v>198</v>
      </c>
      <c r="I25" s="180" t="s">
        <v>253</v>
      </c>
      <c r="J25" s="180" t="s">
        <v>199</v>
      </c>
      <c r="K25" s="180" t="s">
        <v>199</v>
      </c>
      <c r="L25" s="180" t="s">
        <v>199</v>
      </c>
      <c r="M25" s="191" t="s">
        <v>295</v>
      </c>
      <c r="N25" s="180" t="s">
        <v>296</v>
      </c>
      <c r="O25" s="180" t="s">
        <v>297</v>
      </c>
      <c r="P25" s="180" t="s">
        <v>298</v>
      </c>
      <c r="Q25" s="180"/>
      <c r="R25" s="180" t="s">
        <v>280</v>
      </c>
      <c r="S25" s="184">
        <v>45292</v>
      </c>
      <c r="T25" s="184">
        <v>45412</v>
      </c>
      <c r="U25" s="184" t="s">
        <v>281</v>
      </c>
      <c r="V25" s="40">
        <v>128191578</v>
      </c>
      <c r="W25" s="183" t="s">
        <v>299</v>
      </c>
      <c r="X25" s="185"/>
      <c r="Y25" s="180" t="s">
        <v>245</v>
      </c>
      <c r="Z25" s="180" t="s">
        <v>199</v>
      </c>
      <c r="AA25" s="180" t="s">
        <v>199</v>
      </c>
      <c r="AB25" s="180" t="s">
        <v>199</v>
      </c>
      <c r="AC25" s="180" t="s">
        <v>199</v>
      </c>
      <c r="AD25" s="180" t="s">
        <v>209</v>
      </c>
      <c r="AE25" s="180" t="s">
        <v>248</v>
      </c>
      <c r="AF25" s="180" t="s">
        <v>199</v>
      </c>
      <c r="AG25" s="180" t="s">
        <v>199</v>
      </c>
      <c r="AH25" s="180" t="s">
        <v>199</v>
      </c>
      <c r="AI25" s="180" t="s">
        <v>199</v>
      </c>
      <c r="AJ25" s="180" t="s">
        <v>199</v>
      </c>
      <c r="AK25" s="180" t="s">
        <v>199</v>
      </c>
      <c r="AL25" s="180" t="s">
        <v>283</v>
      </c>
    </row>
    <row r="26" spans="2:38" s="187" customFormat="1" ht="213.75" hidden="1">
      <c r="B26" s="180" t="s">
        <v>193</v>
      </c>
      <c r="C26" s="181" t="s">
        <v>194</v>
      </c>
      <c r="D26" s="180" t="s">
        <v>250</v>
      </c>
      <c r="E26" s="191" t="s">
        <v>251</v>
      </c>
      <c r="F26" s="194" t="s">
        <v>269</v>
      </c>
      <c r="G26" s="194"/>
      <c r="H26" s="180" t="s">
        <v>198</v>
      </c>
      <c r="I26" s="180" t="s">
        <v>253</v>
      </c>
      <c r="J26" s="180" t="s">
        <v>199</v>
      </c>
      <c r="K26" s="180" t="s">
        <v>199</v>
      </c>
      <c r="L26" s="180" t="s">
        <v>199</v>
      </c>
      <c r="M26" s="194" t="s">
        <v>300</v>
      </c>
      <c r="N26" s="180" t="s">
        <v>277</v>
      </c>
      <c r="O26" s="180" t="s">
        <v>301</v>
      </c>
      <c r="P26" s="180" t="s">
        <v>279</v>
      </c>
      <c r="Q26" s="180"/>
      <c r="R26" s="180" t="s">
        <v>280</v>
      </c>
      <c r="S26" s="184">
        <v>45413</v>
      </c>
      <c r="T26" s="196">
        <v>45535</v>
      </c>
      <c r="U26" s="184" t="s">
        <v>281</v>
      </c>
      <c r="V26" s="40">
        <v>186551156</v>
      </c>
      <c r="W26" s="183" t="s">
        <v>302</v>
      </c>
      <c r="X26" s="185"/>
      <c r="Y26" s="180" t="s">
        <v>245</v>
      </c>
      <c r="Z26" s="180" t="s">
        <v>199</v>
      </c>
      <c r="AA26" s="180" t="s">
        <v>199</v>
      </c>
      <c r="AB26" s="180" t="s">
        <v>199</v>
      </c>
      <c r="AC26" s="180" t="s">
        <v>199</v>
      </c>
      <c r="AD26" s="180" t="s">
        <v>209</v>
      </c>
      <c r="AE26" s="180" t="s">
        <v>248</v>
      </c>
      <c r="AF26" s="180" t="s">
        <v>199</v>
      </c>
      <c r="AG26" s="180" t="s">
        <v>199</v>
      </c>
      <c r="AH26" s="180" t="s">
        <v>199</v>
      </c>
      <c r="AI26" s="180" t="s">
        <v>199</v>
      </c>
      <c r="AJ26" s="180" t="s">
        <v>199</v>
      </c>
      <c r="AK26" s="180" t="s">
        <v>199</v>
      </c>
      <c r="AL26" s="180" t="s">
        <v>283</v>
      </c>
    </row>
    <row r="27" spans="2:38" s="187" customFormat="1" ht="213.75" hidden="1">
      <c r="B27" s="180" t="s">
        <v>193</v>
      </c>
      <c r="C27" s="181" t="s">
        <v>194</v>
      </c>
      <c r="D27" s="180" t="s">
        <v>250</v>
      </c>
      <c r="E27" s="191" t="s">
        <v>251</v>
      </c>
      <c r="F27" s="194" t="s">
        <v>269</v>
      </c>
      <c r="G27" s="194"/>
      <c r="H27" s="180" t="s">
        <v>198</v>
      </c>
      <c r="I27" s="180" t="s">
        <v>253</v>
      </c>
      <c r="J27" s="180" t="s">
        <v>199</v>
      </c>
      <c r="K27" s="180" t="s">
        <v>199</v>
      </c>
      <c r="L27" s="180" t="s">
        <v>199</v>
      </c>
      <c r="M27" s="195" t="s">
        <v>303</v>
      </c>
      <c r="N27" s="180" t="s">
        <v>285</v>
      </c>
      <c r="O27" s="180" t="s">
        <v>304</v>
      </c>
      <c r="P27" s="180" t="s">
        <v>287</v>
      </c>
      <c r="Q27" s="180"/>
      <c r="R27" s="180" t="s">
        <v>280</v>
      </c>
      <c r="S27" s="184">
        <v>45413</v>
      </c>
      <c r="T27" s="196">
        <v>45535</v>
      </c>
      <c r="U27" s="184" t="s">
        <v>281</v>
      </c>
      <c r="V27" s="40" t="s">
        <v>199</v>
      </c>
      <c r="W27" s="40" t="s">
        <v>199</v>
      </c>
      <c r="X27" s="185"/>
      <c r="Y27" s="180" t="s">
        <v>245</v>
      </c>
      <c r="Z27" s="180" t="s">
        <v>199</v>
      </c>
      <c r="AA27" s="180" t="s">
        <v>199</v>
      </c>
      <c r="AB27" s="180" t="s">
        <v>199</v>
      </c>
      <c r="AC27" s="180" t="s">
        <v>199</v>
      </c>
      <c r="AD27" s="180" t="s">
        <v>209</v>
      </c>
      <c r="AE27" s="180" t="s">
        <v>199</v>
      </c>
      <c r="AF27" s="180" t="s">
        <v>199</v>
      </c>
      <c r="AG27" s="180" t="s">
        <v>199</v>
      </c>
      <c r="AH27" s="180" t="s">
        <v>199</v>
      </c>
      <c r="AI27" s="180" t="s">
        <v>199</v>
      </c>
      <c r="AJ27" s="180" t="s">
        <v>199</v>
      </c>
      <c r="AK27" s="180" t="s">
        <v>199</v>
      </c>
      <c r="AL27" s="180" t="s">
        <v>283</v>
      </c>
    </row>
    <row r="28" spans="2:38" s="187" customFormat="1" ht="213.75" hidden="1">
      <c r="B28" s="180" t="s">
        <v>193</v>
      </c>
      <c r="C28" s="181" t="s">
        <v>194</v>
      </c>
      <c r="D28" s="180" t="s">
        <v>250</v>
      </c>
      <c r="E28" s="191" t="s">
        <v>251</v>
      </c>
      <c r="F28" s="194" t="s">
        <v>269</v>
      </c>
      <c r="G28" s="194"/>
      <c r="H28" s="180" t="s">
        <v>198</v>
      </c>
      <c r="I28" s="180" t="s">
        <v>253</v>
      </c>
      <c r="J28" s="180" t="s">
        <v>199</v>
      </c>
      <c r="K28" s="180" t="s">
        <v>199</v>
      </c>
      <c r="L28" s="180" t="s">
        <v>199</v>
      </c>
      <c r="M28" s="194" t="s">
        <v>305</v>
      </c>
      <c r="N28" s="180" t="s">
        <v>290</v>
      </c>
      <c r="O28" s="180" t="s">
        <v>306</v>
      </c>
      <c r="P28" s="180" t="s">
        <v>292</v>
      </c>
      <c r="Q28" s="180"/>
      <c r="R28" s="180" t="s">
        <v>280</v>
      </c>
      <c r="S28" s="184">
        <v>45413</v>
      </c>
      <c r="T28" s="196">
        <v>45535</v>
      </c>
      <c r="U28" s="184" t="s">
        <v>281</v>
      </c>
      <c r="V28" s="40">
        <v>90135064</v>
      </c>
      <c r="W28" s="183" t="s">
        <v>307</v>
      </c>
      <c r="X28" s="185"/>
      <c r="Y28" s="180" t="s">
        <v>245</v>
      </c>
      <c r="Z28" s="180" t="s">
        <v>199</v>
      </c>
      <c r="AA28" s="180" t="s">
        <v>199</v>
      </c>
      <c r="AB28" s="180" t="s">
        <v>199</v>
      </c>
      <c r="AC28" s="180" t="s">
        <v>199</v>
      </c>
      <c r="AD28" s="180" t="s">
        <v>209</v>
      </c>
      <c r="AE28" s="180" t="s">
        <v>248</v>
      </c>
      <c r="AF28" s="180" t="s">
        <v>199</v>
      </c>
      <c r="AG28" s="180" t="s">
        <v>199</v>
      </c>
      <c r="AH28" s="180" t="s">
        <v>199</v>
      </c>
      <c r="AI28" s="180" t="s">
        <v>199</v>
      </c>
      <c r="AJ28" s="180" t="s">
        <v>199</v>
      </c>
      <c r="AK28" s="180" t="s">
        <v>199</v>
      </c>
      <c r="AL28" s="180" t="s">
        <v>294</v>
      </c>
    </row>
    <row r="29" spans="2:38" s="187" customFormat="1" ht="213.75" hidden="1">
      <c r="B29" s="180" t="s">
        <v>193</v>
      </c>
      <c r="C29" s="181" t="s">
        <v>194</v>
      </c>
      <c r="D29" s="180" t="s">
        <v>250</v>
      </c>
      <c r="E29" s="191" t="s">
        <v>251</v>
      </c>
      <c r="F29" s="194" t="s">
        <v>269</v>
      </c>
      <c r="G29" s="194"/>
      <c r="H29" s="180" t="s">
        <v>198</v>
      </c>
      <c r="I29" s="180" t="s">
        <v>253</v>
      </c>
      <c r="J29" s="180" t="s">
        <v>199</v>
      </c>
      <c r="K29" s="180" t="s">
        <v>199</v>
      </c>
      <c r="L29" s="180" t="s">
        <v>199</v>
      </c>
      <c r="M29" s="191" t="s">
        <v>308</v>
      </c>
      <c r="N29" s="180" t="s">
        <v>296</v>
      </c>
      <c r="O29" s="180" t="s">
        <v>309</v>
      </c>
      <c r="P29" s="180" t="s">
        <v>298</v>
      </c>
      <c r="Q29" s="180"/>
      <c r="R29" s="180" t="s">
        <v>280</v>
      </c>
      <c r="S29" s="184">
        <v>45413</v>
      </c>
      <c r="T29" s="196">
        <v>45535</v>
      </c>
      <c r="U29" s="184" t="s">
        <v>281</v>
      </c>
      <c r="V29" s="197" t="s">
        <v>310</v>
      </c>
      <c r="W29" s="183" t="s">
        <v>311</v>
      </c>
      <c r="X29" s="185"/>
      <c r="Y29" s="180" t="s">
        <v>245</v>
      </c>
      <c r="Z29" s="180" t="s">
        <v>199</v>
      </c>
      <c r="AA29" s="180" t="s">
        <v>199</v>
      </c>
      <c r="AB29" s="180" t="s">
        <v>199</v>
      </c>
      <c r="AC29" s="180" t="s">
        <v>199</v>
      </c>
      <c r="AD29" s="180" t="s">
        <v>209</v>
      </c>
      <c r="AE29" s="180" t="s">
        <v>248</v>
      </c>
      <c r="AF29" s="180" t="s">
        <v>199</v>
      </c>
      <c r="AG29" s="180" t="s">
        <v>199</v>
      </c>
      <c r="AH29" s="180" t="s">
        <v>199</v>
      </c>
      <c r="AI29" s="180" t="s">
        <v>199</v>
      </c>
      <c r="AJ29" s="180" t="s">
        <v>199</v>
      </c>
      <c r="AK29" s="180" t="s">
        <v>199</v>
      </c>
      <c r="AL29" s="180" t="s">
        <v>283</v>
      </c>
    </row>
    <row r="30" spans="2:38" s="187" customFormat="1" ht="213.75" hidden="1">
      <c r="B30" s="180" t="s">
        <v>193</v>
      </c>
      <c r="C30" s="181" t="s">
        <v>194</v>
      </c>
      <c r="D30" s="180" t="s">
        <v>250</v>
      </c>
      <c r="E30" s="191" t="s">
        <v>251</v>
      </c>
      <c r="F30" s="194" t="s">
        <v>269</v>
      </c>
      <c r="G30" s="194"/>
      <c r="H30" s="180" t="s">
        <v>198</v>
      </c>
      <c r="I30" s="180" t="s">
        <v>253</v>
      </c>
      <c r="J30" s="180" t="s">
        <v>199</v>
      </c>
      <c r="K30" s="180" t="s">
        <v>199</v>
      </c>
      <c r="L30" s="180" t="s">
        <v>199</v>
      </c>
      <c r="M30" s="194" t="s">
        <v>312</v>
      </c>
      <c r="N30" s="180" t="s">
        <v>277</v>
      </c>
      <c r="O30" s="180" t="s">
        <v>313</v>
      </c>
      <c r="P30" s="180" t="s">
        <v>279</v>
      </c>
      <c r="Q30" s="180"/>
      <c r="R30" s="180" t="s">
        <v>280</v>
      </c>
      <c r="S30" s="184">
        <v>45536</v>
      </c>
      <c r="T30" s="196">
        <v>45626</v>
      </c>
      <c r="U30" s="184" t="s">
        <v>281</v>
      </c>
      <c r="V30" s="40" t="s">
        <v>199</v>
      </c>
      <c r="W30" s="180" t="s">
        <v>199</v>
      </c>
      <c r="X30" s="185"/>
      <c r="Y30" s="180" t="s">
        <v>245</v>
      </c>
      <c r="Z30" s="180" t="s">
        <v>199</v>
      </c>
      <c r="AA30" s="180" t="s">
        <v>199</v>
      </c>
      <c r="AB30" s="180" t="s">
        <v>199</v>
      </c>
      <c r="AC30" s="180" t="s">
        <v>199</v>
      </c>
      <c r="AD30" s="180" t="s">
        <v>209</v>
      </c>
      <c r="AE30" s="180" t="s">
        <v>199</v>
      </c>
      <c r="AF30" s="180" t="s">
        <v>199</v>
      </c>
      <c r="AG30" s="180" t="s">
        <v>199</v>
      </c>
      <c r="AH30" s="180" t="s">
        <v>199</v>
      </c>
      <c r="AI30" s="180" t="s">
        <v>199</v>
      </c>
      <c r="AJ30" s="180" t="s">
        <v>199</v>
      </c>
      <c r="AK30" s="180" t="s">
        <v>199</v>
      </c>
      <c r="AL30" s="180" t="s">
        <v>283</v>
      </c>
    </row>
    <row r="31" spans="2:38" s="187" customFormat="1" ht="213.75" hidden="1">
      <c r="B31" s="180" t="s">
        <v>193</v>
      </c>
      <c r="C31" s="181" t="s">
        <v>194</v>
      </c>
      <c r="D31" s="180" t="s">
        <v>250</v>
      </c>
      <c r="E31" s="191" t="s">
        <v>251</v>
      </c>
      <c r="F31" s="194" t="s">
        <v>269</v>
      </c>
      <c r="G31" s="194"/>
      <c r="H31" s="180" t="s">
        <v>198</v>
      </c>
      <c r="I31" s="180" t="s">
        <v>253</v>
      </c>
      <c r="J31" s="180" t="s">
        <v>199</v>
      </c>
      <c r="K31" s="180" t="s">
        <v>199</v>
      </c>
      <c r="L31" s="180" t="s">
        <v>199</v>
      </c>
      <c r="M31" s="195" t="s">
        <v>314</v>
      </c>
      <c r="N31" s="180" t="s">
        <v>285</v>
      </c>
      <c r="O31" s="180" t="s">
        <v>315</v>
      </c>
      <c r="P31" s="180" t="s">
        <v>287</v>
      </c>
      <c r="Q31" s="180"/>
      <c r="R31" s="180" t="s">
        <v>280</v>
      </c>
      <c r="S31" s="184">
        <v>45536</v>
      </c>
      <c r="T31" s="196">
        <v>45626</v>
      </c>
      <c r="U31" s="184" t="s">
        <v>281</v>
      </c>
      <c r="V31" s="40" t="s">
        <v>199</v>
      </c>
      <c r="W31" s="180" t="s">
        <v>199</v>
      </c>
      <c r="X31" s="185"/>
      <c r="Y31" s="180" t="s">
        <v>245</v>
      </c>
      <c r="Z31" s="180" t="s">
        <v>199</v>
      </c>
      <c r="AA31" s="180" t="s">
        <v>199</v>
      </c>
      <c r="AB31" s="180" t="s">
        <v>199</v>
      </c>
      <c r="AC31" s="180" t="s">
        <v>199</v>
      </c>
      <c r="AD31" s="180" t="s">
        <v>209</v>
      </c>
      <c r="AE31" s="180" t="s">
        <v>199</v>
      </c>
      <c r="AF31" s="180" t="s">
        <v>199</v>
      </c>
      <c r="AG31" s="180" t="s">
        <v>199</v>
      </c>
      <c r="AH31" s="180" t="s">
        <v>199</v>
      </c>
      <c r="AI31" s="180" t="s">
        <v>199</v>
      </c>
      <c r="AJ31" s="180" t="s">
        <v>199</v>
      </c>
      <c r="AK31" s="180" t="s">
        <v>199</v>
      </c>
      <c r="AL31" s="180" t="s">
        <v>283</v>
      </c>
    </row>
    <row r="32" spans="2:38" s="187" customFormat="1" ht="213.75" hidden="1">
      <c r="B32" s="180" t="s">
        <v>193</v>
      </c>
      <c r="C32" s="181" t="s">
        <v>194</v>
      </c>
      <c r="D32" s="180" t="s">
        <v>250</v>
      </c>
      <c r="E32" s="191" t="s">
        <v>251</v>
      </c>
      <c r="F32" s="194" t="s">
        <v>269</v>
      </c>
      <c r="G32" s="194"/>
      <c r="H32" s="180" t="s">
        <v>198</v>
      </c>
      <c r="I32" s="180" t="s">
        <v>253</v>
      </c>
      <c r="J32" s="180" t="s">
        <v>199</v>
      </c>
      <c r="K32" s="180" t="s">
        <v>199</v>
      </c>
      <c r="L32" s="180" t="s">
        <v>199</v>
      </c>
      <c r="M32" s="194" t="s">
        <v>316</v>
      </c>
      <c r="N32" s="180" t="s">
        <v>290</v>
      </c>
      <c r="O32" s="180" t="s">
        <v>317</v>
      </c>
      <c r="P32" s="180" t="s">
        <v>292</v>
      </c>
      <c r="Q32" s="180"/>
      <c r="R32" s="180" t="s">
        <v>280</v>
      </c>
      <c r="S32" s="184">
        <v>45536</v>
      </c>
      <c r="T32" s="196">
        <v>45626</v>
      </c>
      <c r="U32" s="184" t="s">
        <v>281</v>
      </c>
      <c r="V32" s="40" t="s">
        <v>199</v>
      </c>
      <c r="W32" s="180" t="s">
        <v>199</v>
      </c>
      <c r="X32" s="185"/>
      <c r="Y32" s="180" t="s">
        <v>245</v>
      </c>
      <c r="Z32" s="180" t="s">
        <v>199</v>
      </c>
      <c r="AA32" s="180" t="s">
        <v>199</v>
      </c>
      <c r="AB32" s="180" t="s">
        <v>199</v>
      </c>
      <c r="AC32" s="180" t="s">
        <v>199</v>
      </c>
      <c r="AD32" s="180" t="s">
        <v>209</v>
      </c>
      <c r="AE32" s="180" t="s">
        <v>199</v>
      </c>
      <c r="AF32" s="180" t="s">
        <v>199</v>
      </c>
      <c r="AG32" s="180" t="s">
        <v>199</v>
      </c>
      <c r="AH32" s="180" t="s">
        <v>199</v>
      </c>
      <c r="AI32" s="180" t="s">
        <v>199</v>
      </c>
      <c r="AJ32" s="180" t="s">
        <v>199</v>
      </c>
      <c r="AK32" s="180" t="s">
        <v>199</v>
      </c>
      <c r="AL32" s="180" t="s">
        <v>294</v>
      </c>
    </row>
    <row r="33" spans="2:38" s="187" customFormat="1" ht="213.75" hidden="1">
      <c r="B33" s="180" t="s">
        <v>193</v>
      </c>
      <c r="C33" s="181" t="s">
        <v>194</v>
      </c>
      <c r="D33" s="180" t="s">
        <v>250</v>
      </c>
      <c r="E33" s="191" t="s">
        <v>251</v>
      </c>
      <c r="F33" s="194" t="s">
        <v>269</v>
      </c>
      <c r="G33" s="194"/>
      <c r="H33" s="180" t="s">
        <v>198</v>
      </c>
      <c r="I33" s="180" t="s">
        <v>253</v>
      </c>
      <c r="J33" s="180" t="s">
        <v>199</v>
      </c>
      <c r="K33" s="180" t="s">
        <v>199</v>
      </c>
      <c r="L33" s="180" t="s">
        <v>199</v>
      </c>
      <c r="M33" s="191" t="s">
        <v>318</v>
      </c>
      <c r="N33" s="180" t="s">
        <v>296</v>
      </c>
      <c r="O33" s="180" t="s">
        <v>319</v>
      </c>
      <c r="P33" s="180" t="s">
        <v>298</v>
      </c>
      <c r="Q33" s="180"/>
      <c r="R33" s="180" t="s">
        <v>280</v>
      </c>
      <c r="S33" s="184">
        <v>45536</v>
      </c>
      <c r="T33" s="196">
        <v>45626</v>
      </c>
      <c r="U33" s="184" t="s">
        <v>281</v>
      </c>
      <c r="V33" s="40">
        <v>5000000</v>
      </c>
      <c r="W33" s="183">
        <v>174</v>
      </c>
      <c r="X33" s="185"/>
      <c r="Y33" s="180" t="s">
        <v>245</v>
      </c>
      <c r="Z33" s="180" t="s">
        <v>199</v>
      </c>
      <c r="AA33" s="180" t="s">
        <v>199</v>
      </c>
      <c r="AB33" s="180" t="s">
        <v>199</v>
      </c>
      <c r="AC33" s="180" t="s">
        <v>199</v>
      </c>
      <c r="AD33" s="180" t="s">
        <v>209</v>
      </c>
      <c r="AE33" s="180" t="s">
        <v>199</v>
      </c>
      <c r="AF33" s="180" t="s">
        <v>199</v>
      </c>
      <c r="AG33" s="180" t="s">
        <v>199</v>
      </c>
      <c r="AH33" s="180" t="s">
        <v>199</v>
      </c>
      <c r="AI33" s="180" t="s">
        <v>199</v>
      </c>
      <c r="AJ33" s="180" t="s">
        <v>199</v>
      </c>
      <c r="AK33" s="180" t="s">
        <v>199</v>
      </c>
      <c r="AL33" s="180" t="s">
        <v>283</v>
      </c>
    </row>
    <row r="34" spans="2:38" s="187" customFormat="1" ht="270.75" hidden="1">
      <c r="B34" s="180" t="s">
        <v>193</v>
      </c>
      <c r="C34" s="181" t="s">
        <v>194</v>
      </c>
      <c r="D34" s="180" t="s">
        <v>250</v>
      </c>
      <c r="E34" s="191" t="s">
        <v>251</v>
      </c>
      <c r="F34" s="192" t="s">
        <v>320</v>
      </c>
      <c r="G34" s="192"/>
      <c r="H34" s="180" t="s">
        <v>198</v>
      </c>
      <c r="I34" s="180" t="s">
        <v>253</v>
      </c>
      <c r="J34" s="180" t="s">
        <v>254</v>
      </c>
      <c r="K34" s="180" t="s">
        <v>199</v>
      </c>
      <c r="L34" s="180" t="s">
        <v>199</v>
      </c>
      <c r="M34" s="192" t="s">
        <v>321</v>
      </c>
      <c r="N34" s="180" t="s">
        <v>322</v>
      </c>
      <c r="O34" s="183" t="s">
        <v>323</v>
      </c>
      <c r="P34" s="180" t="s">
        <v>242</v>
      </c>
      <c r="Q34" s="180" t="s">
        <v>324</v>
      </c>
      <c r="R34" s="183" t="s">
        <v>260</v>
      </c>
      <c r="S34" s="184">
        <v>45293</v>
      </c>
      <c r="T34" s="184">
        <v>45382</v>
      </c>
      <c r="U34" s="193" t="s">
        <v>260</v>
      </c>
      <c r="V34" s="40"/>
      <c r="W34" s="180"/>
      <c r="X34" s="185">
        <v>0.45</v>
      </c>
      <c r="Y34" s="180" t="s">
        <v>207</v>
      </c>
      <c r="Z34" s="180" t="s">
        <v>208</v>
      </c>
      <c r="AA34" s="180" t="s">
        <v>199</v>
      </c>
      <c r="AB34" s="180" t="s">
        <v>199</v>
      </c>
      <c r="AC34" s="180" t="s">
        <v>199</v>
      </c>
      <c r="AD34" s="180" t="s">
        <v>209</v>
      </c>
      <c r="AE34" s="180" t="s">
        <v>199</v>
      </c>
      <c r="AF34" s="180" t="s">
        <v>199</v>
      </c>
      <c r="AG34" s="180" t="s">
        <v>199</v>
      </c>
      <c r="AH34" s="180" t="s">
        <v>199</v>
      </c>
      <c r="AI34" s="180" t="s">
        <v>199</v>
      </c>
      <c r="AJ34" s="180" t="s">
        <v>199</v>
      </c>
      <c r="AK34" s="180" t="s">
        <v>199</v>
      </c>
      <c r="AL34" s="183" t="s">
        <v>261</v>
      </c>
    </row>
    <row r="35" spans="2:38" s="187" customFormat="1" ht="270.75" hidden="1">
      <c r="B35" s="180" t="s">
        <v>193</v>
      </c>
      <c r="C35" s="181" t="s">
        <v>194</v>
      </c>
      <c r="D35" s="180" t="s">
        <v>250</v>
      </c>
      <c r="E35" s="191" t="s">
        <v>251</v>
      </c>
      <c r="F35" s="192" t="s">
        <v>320</v>
      </c>
      <c r="G35" s="192"/>
      <c r="H35" s="180" t="s">
        <v>198</v>
      </c>
      <c r="I35" s="180" t="s">
        <v>253</v>
      </c>
      <c r="J35" s="180" t="s">
        <v>254</v>
      </c>
      <c r="K35" s="180" t="s">
        <v>199</v>
      </c>
      <c r="L35" s="180" t="s">
        <v>199</v>
      </c>
      <c r="M35" s="192" t="s">
        <v>325</v>
      </c>
      <c r="N35" s="180" t="s">
        <v>326</v>
      </c>
      <c r="O35" s="183" t="s">
        <v>327</v>
      </c>
      <c r="P35" s="180" t="s">
        <v>242</v>
      </c>
      <c r="Q35" s="180" t="s">
        <v>328</v>
      </c>
      <c r="R35" s="183" t="s">
        <v>260</v>
      </c>
      <c r="S35" s="184">
        <v>45293</v>
      </c>
      <c r="T35" s="184">
        <v>45412</v>
      </c>
      <c r="U35" s="193" t="s">
        <v>260</v>
      </c>
      <c r="V35" s="40"/>
      <c r="W35" s="180"/>
      <c r="X35" s="185">
        <v>0.1</v>
      </c>
      <c r="Y35" s="180" t="s">
        <v>207</v>
      </c>
      <c r="Z35" s="180" t="s">
        <v>208</v>
      </c>
      <c r="AA35" s="180" t="s">
        <v>199</v>
      </c>
      <c r="AB35" s="180" t="s">
        <v>199</v>
      </c>
      <c r="AC35" s="180" t="s">
        <v>199</v>
      </c>
      <c r="AD35" s="180" t="s">
        <v>209</v>
      </c>
      <c r="AE35" s="180" t="s">
        <v>199</v>
      </c>
      <c r="AF35" s="180" t="s">
        <v>199</v>
      </c>
      <c r="AG35" s="180" t="s">
        <v>199</v>
      </c>
      <c r="AH35" s="180" t="s">
        <v>199</v>
      </c>
      <c r="AI35" s="180" t="s">
        <v>199</v>
      </c>
      <c r="AJ35" s="180" t="s">
        <v>199</v>
      </c>
      <c r="AK35" s="180" t="s">
        <v>199</v>
      </c>
      <c r="AL35" s="183" t="s">
        <v>261</v>
      </c>
    </row>
    <row r="36" spans="2:38" s="187" customFormat="1" ht="270.75" hidden="1">
      <c r="B36" s="180" t="s">
        <v>193</v>
      </c>
      <c r="C36" s="181" t="s">
        <v>194</v>
      </c>
      <c r="D36" s="180" t="s">
        <v>250</v>
      </c>
      <c r="E36" s="191" t="s">
        <v>251</v>
      </c>
      <c r="F36" s="192" t="s">
        <v>320</v>
      </c>
      <c r="G36" s="192"/>
      <c r="H36" s="180" t="s">
        <v>198</v>
      </c>
      <c r="I36" s="180" t="s">
        <v>253</v>
      </c>
      <c r="J36" s="180" t="s">
        <v>254</v>
      </c>
      <c r="K36" s="180" t="s">
        <v>199</v>
      </c>
      <c r="L36" s="180" t="s">
        <v>199</v>
      </c>
      <c r="M36" s="192" t="s">
        <v>329</v>
      </c>
      <c r="N36" s="180" t="s">
        <v>330</v>
      </c>
      <c r="O36" s="183" t="s">
        <v>331</v>
      </c>
      <c r="P36" s="180" t="s">
        <v>218</v>
      </c>
      <c r="Q36" s="180" t="s">
        <v>332</v>
      </c>
      <c r="R36" s="183" t="s">
        <v>220</v>
      </c>
      <c r="S36" s="184">
        <v>45293</v>
      </c>
      <c r="T36" s="184">
        <v>45595</v>
      </c>
      <c r="U36" s="183" t="s">
        <v>72</v>
      </c>
      <c r="V36" s="40"/>
      <c r="W36" s="180"/>
      <c r="X36" s="185"/>
      <c r="Y36" s="180" t="s">
        <v>208</v>
      </c>
      <c r="Z36" s="180" t="s">
        <v>232</v>
      </c>
      <c r="AA36" s="180" t="s">
        <v>233</v>
      </c>
      <c r="AB36" s="180" t="s">
        <v>199</v>
      </c>
      <c r="AC36" s="180" t="s">
        <v>199</v>
      </c>
      <c r="AD36" s="180" t="s">
        <v>209</v>
      </c>
      <c r="AE36" s="180" t="s">
        <v>199</v>
      </c>
      <c r="AF36" s="180" t="s">
        <v>199</v>
      </c>
      <c r="AG36" s="180" t="s">
        <v>199</v>
      </c>
      <c r="AH36" s="180" t="s">
        <v>199</v>
      </c>
      <c r="AI36" s="180" t="s">
        <v>199</v>
      </c>
      <c r="AJ36" s="180" t="s">
        <v>199</v>
      </c>
      <c r="AK36" s="180" t="s">
        <v>199</v>
      </c>
      <c r="AL36" s="183" t="s">
        <v>234</v>
      </c>
    </row>
    <row r="37" spans="2:38" s="187" customFormat="1" ht="270.75" hidden="1">
      <c r="B37" s="180" t="s">
        <v>193</v>
      </c>
      <c r="C37" s="181" t="s">
        <v>194</v>
      </c>
      <c r="D37" s="180" t="s">
        <v>250</v>
      </c>
      <c r="E37" s="191" t="s">
        <v>251</v>
      </c>
      <c r="F37" s="192" t="s">
        <v>320</v>
      </c>
      <c r="G37" s="192"/>
      <c r="H37" s="180" t="s">
        <v>198</v>
      </c>
      <c r="I37" s="180" t="s">
        <v>253</v>
      </c>
      <c r="J37" s="180" t="s">
        <v>254</v>
      </c>
      <c r="K37" s="180" t="s">
        <v>199</v>
      </c>
      <c r="L37" s="180" t="s">
        <v>199</v>
      </c>
      <c r="M37" s="192" t="s">
        <v>333</v>
      </c>
      <c r="N37" s="180" t="s">
        <v>334</v>
      </c>
      <c r="O37" s="183" t="s">
        <v>223</v>
      </c>
      <c r="P37" s="180" t="s">
        <v>242</v>
      </c>
      <c r="Q37" s="180" t="s">
        <v>328</v>
      </c>
      <c r="R37" s="183" t="s">
        <v>260</v>
      </c>
      <c r="S37" s="184">
        <v>45293</v>
      </c>
      <c r="T37" s="184">
        <v>45595</v>
      </c>
      <c r="U37" s="193" t="s">
        <v>260</v>
      </c>
      <c r="V37" s="40"/>
      <c r="W37" s="180"/>
      <c r="X37" s="185">
        <v>0.3</v>
      </c>
      <c r="Y37" s="180" t="s">
        <v>207</v>
      </c>
      <c r="Z37" s="180" t="s">
        <v>208</v>
      </c>
      <c r="AA37" s="180" t="s">
        <v>199</v>
      </c>
      <c r="AB37" s="180" t="s">
        <v>199</v>
      </c>
      <c r="AC37" s="180" t="s">
        <v>199</v>
      </c>
      <c r="AD37" s="180" t="s">
        <v>209</v>
      </c>
      <c r="AE37" s="180" t="s">
        <v>199</v>
      </c>
      <c r="AF37" s="180" t="s">
        <v>199</v>
      </c>
      <c r="AG37" s="180" t="s">
        <v>199</v>
      </c>
      <c r="AH37" s="180" t="s">
        <v>199</v>
      </c>
      <c r="AI37" s="180" t="s">
        <v>199</v>
      </c>
      <c r="AJ37" s="180" t="s">
        <v>199</v>
      </c>
      <c r="AK37" s="180" t="s">
        <v>199</v>
      </c>
      <c r="AL37" s="183" t="s">
        <v>261</v>
      </c>
    </row>
    <row r="38" spans="2:38" s="187" customFormat="1" ht="270.75" hidden="1">
      <c r="B38" s="180" t="s">
        <v>193</v>
      </c>
      <c r="C38" s="181" t="s">
        <v>194</v>
      </c>
      <c r="D38" s="180" t="s">
        <v>250</v>
      </c>
      <c r="E38" s="191" t="s">
        <v>251</v>
      </c>
      <c r="F38" s="192" t="s">
        <v>320</v>
      </c>
      <c r="G38" s="192"/>
      <c r="H38" s="180" t="s">
        <v>198</v>
      </c>
      <c r="I38" s="180" t="s">
        <v>253</v>
      </c>
      <c r="J38" s="180" t="s">
        <v>254</v>
      </c>
      <c r="K38" s="180" t="s">
        <v>199</v>
      </c>
      <c r="L38" s="180" t="s">
        <v>199</v>
      </c>
      <c r="M38" s="192" t="s">
        <v>255</v>
      </c>
      <c r="N38" s="180" t="s">
        <v>335</v>
      </c>
      <c r="O38" s="183" t="s">
        <v>336</v>
      </c>
      <c r="P38" s="180" t="s">
        <v>242</v>
      </c>
      <c r="Q38" s="180" t="s">
        <v>324</v>
      </c>
      <c r="R38" s="183" t="s">
        <v>260</v>
      </c>
      <c r="S38" s="184">
        <v>45293</v>
      </c>
      <c r="T38" s="184">
        <v>45611</v>
      </c>
      <c r="U38" s="193" t="s">
        <v>260</v>
      </c>
      <c r="V38" s="40"/>
      <c r="W38" s="180"/>
      <c r="X38" s="185">
        <v>0.05</v>
      </c>
      <c r="Y38" s="180" t="s">
        <v>207</v>
      </c>
      <c r="Z38" s="180" t="s">
        <v>208</v>
      </c>
      <c r="AA38" s="180" t="s">
        <v>199</v>
      </c>
      <c r="AB38" s="180" t="s">
        <v>199</v>
      </c>
      <c r="AC38" s="180" t="s">
        <v>199</v>
      </c>
      <c r="AD38" s="180" t="s">
        <v>209</v>
      </c>
      <c r="AE38" s="180" t="s">
        <v>199</v>
      </c>
      <c r="AF38" s="180" t="s">
        <v>199</v>
      </c>
      <c r="AG38" s="180" t="s">
        <v>199</v>
      </c>
      <c r="AH38" s="180" t="s">
        <v>199</v>
      </c>
      <c r="AI38" s="180" t="s">
        <v>199</v>
      </c>
      <c r="AJ38" s="180" t="s">
        <v>199</v>
      </c>
      <c r="AK38" s="180" t="s">
        <v>199</v>
      </c>
      <c r="AL38" s="183" t="s">
        <v>261</v>
      </c>
    </row>
    <row r="39" spans="2:38" s="187" customFormat="1" ht="270.75" hidden="1">
      <c r="B39" s="180" t="s">
        <v>193</v>
      </c>
      <c r="C39" s="181" t="s">
        <v>194</v>
      </c>
      <c r="D39" s="180" t="s">
        <v>250</v>
      </c>
      <c r="E39" s="191" t="s">
        <v>251</v>
      </c>
      <c r="F39" s="192" t="s">
        <v>320</v>
      </c>
      <c r="G39" s="192"/>
      <c r="H39" s="180" t="s">
        <v>198</v>
      </c>
      <c r="I39" s="180" t="s">
        <v>253</v>
      </c>
      <c r="J39" s="180" t="s">
        <v>254</v>
      </c>
      <c r="K39" s="180" t="s">
        <v>199</v>
      </c>
      <c r="L39" s="180" t="s">
        <v>199</v>
      </c>
      <c r="M39" s="192" t="s">
        <v>337</v>
      </c>
      <c r="N39" s="180" t="s">
        <v>338</v>
      </c>
      <c r="O39" s="183" t="s">
        <v>339</v>
      </c>
      <c r="P39" s="180" t="s">
        <v>230</v>
      </c>
      <c r="Q39" s="180" t="s">
        <v>231</v>
      </c>
      <c r="R39" s="183" t="s">
        <v>220</v>
      </c>
      <c r="S39" s="184">
        <v>45612</v>
      </c>
      <c r="T39" s="184">
        <v>45641</v>
      </c>
      <c r="U39" s="183" t="s">
        <v>72</v>
      </c>
      <c r="V39" s="40"/>
      <c r="W39" s="180"/>
      <c r="X39" s="185"/>
      <c r="Y39" s="180" t="s">
        <v>208</v>
      </c>
      <c r="Z39" s="180" t="s">
        <v>232</v>
      </c>
      <c r="AA39" s="180" t="s">
        <v>233</v>
      </c>
      <c r="AB39" s="180" t="s">
        <v>199</v>
      </c>
      <c r="AC39" s="180" t="s">
        <v>199</v>
      </c>
      <c r="AD39" s="180" t="s">
        <v>209</v>
      </c>
      <c r="AE39" s="180" t="s">
        <v>199</v>
      </c>
      <c r="AF39" s="180" t="s">
        <v>199</v>
      </c>
      <c r="AG39" s="180" t="s">
        <v>199</v>
      </c>
      <c r="AH39" s="180" t="s">
        <v>199</v>
      </c>
      <c r="AI39" s="180" t="s">
        <v>199</v>
      </c>
      <c r="AJ39" s="180" t="s">
        <v>199</v>
      </c>
      <c r="AK39" s="180" t="s">
        <v>199</v>
      </c>
      <c r="AL39" s="183" t="s">
        <v>234</v>
      </c>
    </row>
    <row r="40" spans="2:38" s="187" customFormat="1" ht="270.75" hidden="1">
      <c r="B40" s="180" t="s">
        <v>193</v>
      </c>
      <c r="C40" s="181" t="s">
        <v>194</v>
      </c>
      <c r="D40" s="180" t="s">
        <v>250</v>
      </c>
      <c r="E40" s="191" t="s">
        <v>251</v>
      </c>
      <c r="F40" s="192" t="s">
        <v>320</v>
      </c>
      <c r="G40" s="192"/>
      <c r="H40" s="180" t="s">
        <v>198</v>
      </c>
      <c r="I40" s="180" t="s">
        <v>253</v>
      </c>
      <c r="J40" s="180" t="s">
        <v>254</v>
      </c>
      <c r="K40" s="180" t="s">
        <v>199</v>
      </c>
      <c r="L40" s="180" t="s">
        <v>199</v>
      </c>
      <c r="M40" s="192" t="s">
        <v>340</v>
      </c>
      <c r="N40" s="180" t="s">
        <v>340</v>
      </c>
      <c r="O40" s="183" t="s">
        <v>341</v>
      </c>
      <c r="P40" s="180" t="s">
        <v>242</v>
      </c>
      <c r="Q40" s="180" t="s">
        <v>342</v>
      </c>
      <c r="R40" s="183" t="s">
        <v>260</v>
      </c>
      <c r="S40" s="184">
        <v>45293</v>
      </c>
      <c r="T40" s="184">
        <v>45625</v>
      </c>
      <c r="U40" s="193" t="s">
        <v>260</v>
      </c>
      <c r="V40" s="40"/>
      <c r="W40" s="180"/>
      <c r="X40" s="185">
        <v>0.1</v>
      </c>
      <c r="Y40" s="180" t="s">
        <v>207</v>
      </c>
      <c r="Z40" s="180" t="s">
        <v>208</v>
      </c>
      <c r="AA40" s="180" t="s">
        <v>199</v>
      </c>
      <c r="AB40" s="180" t="s">
        <v>199</v>
      </c>
      <c r="AC40" s="180" t="s">
        <v>199</v>
      </c>
      <c r="AD40" s="180" t="s">
        <v>209</v>
      </c>
      <c r="AE40" s="180" t="s">
        <v>199</v>
      </c>
      <c r="AF40" s="180" t="s">
        <v>199</v>
      </c>
      <c r="AG40" s="180" t="s">
        <v>199</v>
      </c>
      <c r="AH40" s="180" t="s">
        <v>199</v>
      </c>
      <c r="AI40" s="180" t="s">
        <v>199</v>
      </c>
      <c r="AJ40" s="180" t="s">
        <v>199</v>
      </c>
      <c r="AK40" s="180" t="s">
        <v>199</v>
      </c>
      <c r="AL40" s="183" t="s">
        <v>261</v>
      </c>
    </row>
    <row r="41" spans="2:38" s="187" customFormat="1" ht="270.75" hidden="1">
      <c r="B41" s="180" t="s">
        <v>193</v>
      </c>
      <c r="C41" s="181" t="s">
        <v>194</v>
      </c>
      <c r="D41" s="180" t="s">
        <v>250</v>
      </c>
      <c r="E41" s="191" t="s">
        <v>251</v>
      </c>
      <c r="F41" s="192" t="s">
        <v>343</v>
      </c>
      <c r="G41" s="192"/>
      <c r="H41" s="180" t="s">
        <v>198</v>
      </c>
      <c r="I41" s="180" t="s">
        <v>253</v>
      </c>
      <c r="J41" s="180" t="s">
        <v>254</v>
      </c>
      <c r="K41" s="180" t="s">
        <v>199</v>
      </c>
      <c r="L41" s="180" t="s">
        <v>199</v>
      </c>
      <c r="M41" s="192" t="s">
        <v>344</v>
      </c>
      <c r="N41" s="180" t="s">
        <v>345</v>
      </c>
      <c r="O41" s="183" t="s">
        <v>346</v>
      </c>
      <c r="P41" s="198" t="s">
        <v>347</v>
      </c>
      <c r="Q41" s="198" t="s">
        <v>348</v>
      </c>
      <c r="R41" s="198" t="s">
        <v>349</v>
      </c>
      <c r="S41" s="184">
        <v>45306</v>
      </c>
      <c r="T41" s="184">
        <v>45321</v>
      </c>
      <c r="U41" s="196" t="s">
        <v>50</v>
      </c>
      <c r="V41" s="39" t="s">
        <v>206</v>
      </c>
      <c r="W41" s="39" t="s">
        <v>206</v>
      </c>
      <c r="X41" s="185">
        <v>0.05</v>
      </c>
      <c r="Y41" s="180" t="s">
        <v>207</v>
      </c>
      <c r="Z41" s="180" t="s">
        <v>208</v>
      </c>
      <c r="AA41" s="180" t="s">
        <v>199</v>
      </c>
      <c r="AB41" s="180" t="s">
        <v>199</v>
      </c>
      <c r="AC41" s="180" t="s">
        <v>199</v>
      </c>
      <c r="AD41" s="180" t="s">
        <v>209</v>
      </c>
      <c r="AE41" s="180" t="s">
        <v>199</v>
      </c>
      <c r="AF41" s="180" t="s">
        <v>199</v>
      </c>
      <c r="AG41" s="180" t="s">
        <v>199</v>
      </c>
      <c r="AH41" s="180" t="s">
        <v>199</v>
      </c>
      <c r="AI41" s="180" t="s">
        <v>199</v>
      </c>
      <c r="AJ41" s="180" t="s">
        <v>199</v>
      </c>
      <c r="AK41" s="180" t="s">
        <v>199</v>
      </c>
      <c r="AL41" s="183" t="s">
        <v>261</v>
      </c>
    </row>
    <row r="42" spans="2:38" s="187" customFormat="1" ht="270.75" hidden="1">
      <c r="B42" s="180" t="s">
        <v>193</v>
      </c>
      <c r="C42" s="181" t="s">
        <v>194</v>
      </c>
      <c r="D42" s="180" t="s">
        <v>250</v>
      </c>
      <c r="E42" s="191" t="s">
        <v>251</v>
      </c>
      <c r="F42" s="192" t="s">
        <v>343</v>
      </c>
      <c r="G42" s="192"/>
      <c r="H42" s="180" t="s">
        <v>198</v>
      </c>
      <c r="I42" s="180" t="s">
        <v>253</v>
      </c>
      <c r="J42" s="180" t="s">
        <v>254</v>
      </c>
      <c r="K42" s="180" t="s">
        <v>199</v>
      </c>
      <c r="L42" s="180" t="s">
        <v>199</v>
      </c>
      <c r="M42" s="192" t="s">
        <v>350</v>
      </c>
      <c r="N42" s="198" t="s">
        <v>351</v>
      </c>
      <c r="O42" s="183" t="s">
        <v>352</v>
      </c>
      <c r="P42" s="198" t="s">
        <v>347</v>
      </c>
      <c r="Q42" s="198" t="s">
        <v>348</v>
      </c>
      <c r="R42" s="198" t="s">
        <v>349</v>
      </c>
      <c r="S42" s="184">
        <v>45350</v>
      </c>
      <c r="T42" s="184">
        <v>45626</v>
      </c>
      <c r="U42" s="196" t="s">
        <v>353</v>
      </c>
      <c r="V42" s="39" t="s">
        <v>206</v>
      </c>
      <c r="W42" s="39" t="s">
        <v>206</v>
      </c>
      <c r="X42" s="185">
        <v>0.3</v>
      </c>
      <c r="Y42" s="180" t="s">
        <v>208</v>
      </c>
      <c r="Z42" s="180" t="s">
        <v>354</v>
      </c>
      <c r="AA42" s="180" t="s">
        <v>355</v>
      </c>
      <c r="AB42" s="180" t="s">
        <v>199</v>
      </c>
      <c r="AC42" s="180" t="s">
        <v>199</v>
      </c>
      <c r="AD42" s="180" t="s">
        <v>356</v>
      </c>
      <c r="AE42" s="180" t="s">
        <v>357</v>
      </c>
      <c r="AF42" s="180" t="s">
        <v>199</v>
      </c>
      <c r="AG42" s="180" t="s">
        <v>199</v>
      </c>
      <c r="AH42" s="180" t="s">
        <v>199</v>
      </c>
      <c r="AI42" s="180" t="s">
        <v>199</v>
      </c>
      <c r="AJ42" s="180" t="s">
        <v>199</v>
      </c>
      <c r="AK42" s="180" t="s">
        <v>199</v>
      </c>
      <c r="AL42" s="183" t="s">
        <v>261</v>
      </c>
    </row>
    <row r="43" spans="2:38" s="187" customFormat="1" ht="270.75" hidden="1">
      <c r="B43" s="180" t="s">
        <v>193</v>
      </c>
      <c r="C43" s="181" t="s">
        <v>194</v>
      </c>
      <c r="D43" s="180" t="s">
        <v>250</v>
      </c>
      <c r="E43" s="191" t="s">
        <v>251</v>
      </c>
      <c r="F43" s="192" t="s">
        <v>343</v>
      </c>
      <c r="G43" s="192"/>
      <c r="H43" s="180" t="s">
        <v>198</v>
      </c>
      <c r="I43" s="180" t="s">
        <v>253</v>
      </c>
      <c r="J43" s="180" t="s">
        <v>254</v>
      </c>
      <c r="K43" s="180" t="s">
        <v>199</v>
      </c>
      <c r="L43" s="180" t="s">
        <v>199</v>
      </c>
      <c r="M43" s="192" t="s">
        <v>358</v>
      </c>
      <c r="N43" s="180" t="s">
        <v>359</v>
      </c>
      <c r="O43" s="183" t="s">
        <v>360</v>
      </c>
      <c r="P43" s="180" t="s">
        <v>218</v>
      </c>
      <c r="Q43" s="180" t="s">
        <v>332</v>
      </c>
      <c r="R43" s="183" t="s">
        <v>220</v>
      </c>
      <c r="S43" s="184">
        <v>45350</v>
      </c>
      <c r="T43" s="184">
        <v>45595</v>
      </c>
      <c r="U43" s="183" t="s">
        <v>84</v>
      </c>
      <c r="V43" s="39"/>
      <c r="W43" s="39"/>
      <c r="X43" s="185"/>
      <c r="Y43" s="180" t="s">
        <v>208</v>
      </c>
      <c r="Z43" s="180" t="s">
        <v>232</v>
      </c>
      <c r="AA43" s="180" t="s">
        <v>233</v>
      </c>
      <c r="AB43" s="180" t="s">
        <v>199</v>
      </c>
      <c r="AC43" s="180" t="s">
        <v>199</v>
      </c>
      <c r="AD43" s="180" t="s">
        <v>209</v>
      </c>
      <c r="AE43" s="180" t="s">
        <v>199</v>
      </c>
      <c r="AF43" s="180" t="s">
        <v>199</v>
      </c>
      <c r="AG43" s="180" t="s">
        <v>199</v>
      </c>
      <c r="AH43" s="180" t="s">
        <v>199</v>
      </c>
      <c r="AI43" s="180" t="s">
        <v>199</v>
      </c>
      <c r="AJ43" s="180" t="s">
        <v>199</v>
      </c>
      <c r="AK43" s="180" t="s">
        <v>199</v>
      </c>
      <c r="AL43" s="183" t="s">
        <v>234</v>
      </c>
    </row>
    <row r="44" spans="2:38" s="187" customFormat="1" ht="270.75" hidden="1">
      <c r="B44" s="180" t="s">
        <v>193</v>
      </c>
      <c r="C44" s="181" t="s">
        <v>194</v>
      </c>
      <c r="D44" s="180" t="s">
        <v>250</v>
      </c>
      <c r="E44" s="191" t="s">
        <v>251</v>
      </c>
      <c r="F44" s="192" t="s">
        <v>343</v>
      </c>
      <c r="G44" s="192"/>
      <c r="H44" s="180" t="s">
        <v>198</v>
      </c>
      <c r="I44" s="180" t="s">
        <v>253</v>
      </c>
      <c r="J44" s="180" t="s">
        <v>254</v>
      </c>
      <c r="K44" s="180" t="s">
        <v>199</v>
      </c>
      <c r="L44" s="180" t="s">
        <v>199</v>
      </c>
      <c r="M44" s="192" t="s">
        <v>361</v>
      </c>
      <c r="N44" s="198" t="s">
        <v>362</v>
      </c>
      <c r="O44" s="183" t="s">
        <v>363</v>
      </c>
      <c r="P44" s="198" t="s">
        <v>347</v>
      </c>
      <c r="Q44" s="198" t="s">
        <v>348</v>
      </c>
      <c r="R44" s="198" t="s">
        <v>349</v>
      </c>
      <c r="S44" s="184">
        <v>45350</v>
      </c>
      <c r="T44" s="184">
        <v>45626</v>
      </c>
      <c r="U44" s="196" t="s">
        <v>353</v>
      </c>
      <c r="V44" s="39" t="s">
        <v>206</v>
      </c>
      <c r="W44" s="39" t="s">
        <v>206</v>
      </c>
      <c r="X44" s="185">
        <v>0.5</v>
      </c>
      <c r="Y44" s="180" t="s">
        <v>208</v>
      </c>
      <c r="Z44" s="180" t="s">
        <v>354</v>
      </c>
      <c r="AA44" s="180" t="s">
        <v>355</v>
      </c>
      <c r="AB44" s="180" t="s">
        <v>199</v>
      </c>
      <c r="AC44" s="180" t="s">
        <v>199</v>
      </c>
      <c r="AD44" s="180" t="s">
        <v>356</v>
      </c>
      <c r="AE44" s="180" t="s">
        <v>357</v>
      </c>
      <c r="AF44" s="180" t="s">
        <v>364</v>
      </c>
      <c r="AG44" s="180" t="s">
        <v>199</v>
      </c>
      <c r="AH44" s="180" t="s">
        <v>199</v>
      </c>
      <c r="AI44" s="180" t="s">
        <v>199</v>
      </c>
      <c r="AJ44" s="180" t="s">
        <v>365</v>
      </c>
      <c r="AK44" s="180" t="s">
        <v>366</v>
      </c>
      <c r="AL44" s="183" t="s">
        <v>261</v>
      </c>
    </row>
    <row r="45" spans="2:38" s="187" customFormat="1" ht="270.75" hidden="1">
      <c r="B45" s="180" t="s">
        <v>193</v>
      </c>
      <c r="C45" s="181" t="s">
        <v>194</v>
      </c>
      <c r="D45" s="180" t="s">
        <v>250</v>
      </c>
      <c r="E45" s="191" t="s">
        <v>251</v>
      </c>
      <c r="F45" s="192" t="s">
        <v>343</v>
      </c>
      <c r="G45" s="192"/>
      <c r="H45" s="180" t="s">
        <v>198</v>
      </c>
      <c r="I45" s="180" t="s">
        <v>253</v>
      </c>
      <c r="J45" s="180" t="s">
        <v>254</v>
      </c>
      <c r="K45" s="180" t="s">
        <v>199</v>
      </c>
      <c r="L45" s="180" t="s">
        <v>199</v>
      </c>
      <c r="M45" s="192" t="s">
        <v>367</v>
      </c>
      <c r="N45" s="180" t="s">
        <v>368</v>
      </c>
      <c r="O45" s="183" t="s">
        <v>369</v>
      </c>
      <c r="P45" s="180" t="s">
        <v>230</v>
      </c>
      <c r="Q45" s="180" t="s">
        <v>231</v>
      </c>
      <c r="R45" s="183" t="s">
        <v>220</v>
      </c>
      <c r="S45" s="184">
        <v>45627</v>
      </c>
      <c r="T45" s="184">
        <v>45641</v>
      </c>
      <c r="U45" s="183" t="s">
        <v>84</v>
      </c>
      <c r="V45" s="39"/>
      <c r="W45" s="39"/>
      <c r="X45" s="185"/>
      <c r="Y45" s="180" t="s">
        <v>208</v>
      </c>
      <c r="Z45" s="180" t="s">
        <v>232</v>
      </c>
      <c r="AA45" s="180" t="s">
        <v>233</v>
      </c>
      <c r="AB45" s="180" t="s">
        <v>199</v>
      </c>
      <c r="AC45" s="180" t="s">
        <v>199</v>
      </c>
      <c r="AD45" s="180" t="s">
        <v>209</v>
      </c>
      <c r="AE45" s="180" t="s">
        <v>199</v>
      </c>
      <c r="AF45" s="180" t="s">
        <v>199</v>
      </c>
      <c r="AG45" s="180" t="s">
        <v>199</v>
      </c>
      <c r="AH45" s="180" t="s">
        <v>199</v>
      </c>
      <c r="AI45" s="180" t="s">
        <v>199</v>
      </c>
      <c r="AJ45" s="180" t="s">
        <v>199</v>
      </c>
      <c r="AK45" s="180" t="s">
        <v>199</v>
      </c>
      <c r="AL45" s="183" t="s">
        <v>234</v>
      </c>
    </row>
    <row r="46" spans="2:38" s="187" customFormat="1" ht="270.75" hidden="1">
      <c r="B46" s="180" t="s">
        <v>193</v>
      </c>
      <c r="C46" s="181" t="s">
        <v>194</v>
      </c>
      <c r="D46" s="180" t="s">
        <v>250</v>
      </c>
      <c r="E46" s="191" t="s">
        <v>251</v>
      </c>
      <c r="F46" s="192" t="s">
        <v>343</v>
      </c>
      <c r="G46" s="192"/>
      <c r="H46" s="180" t="s">
        <v>198</v>
      </c>
      <c r="I46" s="180" t="s">
        <v>253</v>
      </c>
      <c r="J46" s="180" t="s">
        <v>254</v>
      </c>
      <c r="K46" s="180" t="s">
        <v>199</v>
      </c>
      <c r="L46" s="180" t="s">
        <v>199</v>
      </c>
      <c r="M46" s="192" t="s">
        <v>370</v>
      </c>
      <c r="N46" s="198" t="s">
        <v>371</v>
      </c>
      <c r="O46" s="183" t="s">
        <v>372</v>
      </c>
      <c r="P46" s="198" t="s">
        <v>347</v>
      </c>
      <c r="Q46" s="198" t="s">
        <v>348</v>
      </c>
      <c r="R46" s="198" t="s">
        <v>349</v>
      </c>
      <c r="S46" s="184">
        <v>45350</v>
      </c>
      <c r="T46" s="184">
        <v>45626</v>
      </c>
      <c r="U46" s="196" t="s">
        <v>373</v>
      </c>
      <c r="V46" s="39" t="s">
        <v>206</v>
      </c>
      <c r="W46" s="39" t="s">
        <v>206</v>
      </c>
      <c r="X46" s="185">
        <v>0.15</v>
      </c>
      <c r="Y46" s="180" t="s">
        <v>208</v>
      </c>
      <c r="Z46" s="180" t="s">
        <v>354</v>
      </c>
      <c r="AA46" s="180" t="s">
        <v>355</v>
      </c>
      <c r="AB46" s="180" t="s">
        <v>374</v>
      </c>
      <c r="AC46" s="180" t="s">
        <v>199</v>
      </c>
      <c r="AD46" s="180" t="s">
        <v>356</v>
      </c>
      <c r="AE46" s="180" t="s">
        <v>357</v>
      </c>
      <c r="AF46" s="180" t="s">
        <v>364</v>
      </c>
      <c r="AG46" s="180" t="s">
        <v>199</v>
      </c>
      <c r="AH46" s="180" t="s">
        <v>199</v>
      </c>
      <c r="AI46" s="180" t="s">
        <v>199</v>
      </c>
      <c r="AJ46" s="180" t="s">
        <v>365</v>
      </c>
      <c r="AK46" s="180" t="s">
        <v>366</v>
      </c>
      <c r="AL46" s="183" t="s">
        <v>261</v>
      </c>
    </row>
    <row r="47" spans="2:38" s="187" customFormat="1" ht="213.75" hidden="1">
      <c r="B47" s="180" t="s">
        <v>193</v>
      </c>
      <c r="C47" s="181" t="s">
        <v>194</v>
      </c>
      <c r="D47" s="180" t="s">
        <v>375</v>
      </c>
      <c r="E47" s="189" t="s">
        <v>376</v>
      </c>
      <c r="F47" s="190" t="s">
        <v>377</v>
      </c>
      <c r="G47" s="190"/>
      <c r="H47" s="180" t="s">
        <v>198</v>
      </c>
      <c r="I47" s="180" t="s">
        <v>378</v>
      </c>
      <c r="J47" s="180" t="s">
        <v>379</v>
      </c>
      <c r="K47" s="180" t="s">
        <v>238</v>
      </c>
      <c r="L47" s="180" t="s">
        <v>199</v>
      </c>
      <c r="M47" s="190" t="s">
        <v>380</v>
      </c>
      <c r="N47" s="180" t="s">
        <v>381</v>
      </c>
      <c r="O47" s="183" t="s">
        <v>382</v>
      </c>
      <c r="P47" s="180" t="s">
        <v>383</v>
      </c>
      <c r="Q47" s="180" t="s">
        <v>199</v>
      </c>
      <c r="R47" s="183" t="s">
        <v>72</v>
      </c>
      <c r="S47" s="184">
        <v>45292</v>
      </c>
      <c r="T47" s="184">
        <v>45641</v>
      </c>
      <c r="U47" s="193" t="s">
        <v>199</v>
      </c>
      <c r="V47" s="40"/>
      <c r="W47" s="180"/>
      <c r="X47" s="185">
        <v>1</v>
      </c>
      <c r="Y47" s="180" t="s">
        <v>245</v>
      </c>
      <c r="Z47" s="180" t="s">
        <v>199</v>
      </c>
      <c r="AA47" s="180" t="s">
        <v>199</v>
      </c>
      <c r="AB47" s="180" t="s">
        <v>199</v>
      </c>
      <c r="AC47" s="180" t="s">
        <v>199</v>
      </c>
      <c r="AD47" s="180" t="s">
        <v>209</v>
      </c>
      <c r="AE47" s="180" t="s">
        <v>199</v>
      </c>
      <c r="AF47" s="180" t="s">
        <v>199</v>
      </c>
      <c r="AG47" s="180" t="s">
        <v>199</v>
      </c>
      <c r="AH47" s="180" t="s">
        <v>199</v>
      </c>
      <c r="AI47" s="180" t="s">
        <v>199</v>
      </c>
      <c r="AJ47" s="180" t="s">
        <v>199</v>
      </c>
      <c r="AK47" s="180" t="s">
        <v>199</v>
      </c>
      <c r="AL47" s="183" t="s">
        <v>261</v>
      </c>
    </row>
    <row r="48" spans="2:38" s="187" customFormat="1" ht="213.75" hidden="1">
      <c r="B48" s="180" t="s">
        <v>193</v>
      </c>
      <c r="C48" s="181" t="s">
        <v>194</v>
      </c>
      <c r="D48" s="180" t="s">
        <v>375</v>
      </c>
      <c r="E48" s="191" t="s">
        <v>376</v>
      </c>
      <c r="F48" s="191" t="s">
        <v>384</v>
      </c>
      <c r="G48" s="191"/>
      <c r="H48" s="180" t="s">
        <v>198</v>
      </c>
      <c r="I48" s="180" t="s">
        <v>378</v>
      </c>
      <c r="J48" s="180" t="s">
        <v>379</v>
      </c>
      <c r="K48" s="180" t="s">
        <v>238</v>
      </c>
      <c r="L48" s="180"/>
      <c r="M48" s="191" t="s">
        <v>385</v>
      </c>
      <c r="N48" s="180" t="s">
        <v>386</v>
      </c>
      <c r="O48" s="183" t="s">
        <v>387</v>
      </c>
      <c r="P48" s="180" t="s">
        <v>383</v>
      </c>
      <c r="Q48" s="180" t="s">
        <v>199</v>
      </c>
      <c r="R48" s="183" t="s">
        <v>72</v>
      </c>
      <c r="S48" s="184">
        <v>45292</v>
      </c>
      <c r="T48" s="184">
        <v>45641</v>
      </c>
      <c r="U48" s="193" t="s">
        <v>199</v>
      </c>
      <c r="V48" s="40"/>
      <c r="W48" s="180"/>
      <c r="X48" s="180">
        <v>100</v>
      </c>
      <c r="Y48" s="180" t="s">
        <v>245</v>
      </c>
      <c r="Z48" s="180" t="s">
        <v>199</v>
      </c>
      <c r="AA48" s="180" t="s">
        <v>199</v>
      </c>
      <c r="AB48" s="180" t="s">
        <v>199</v>
      </c>
      <c r="AC48" s="180" t="s">
        <v>199</v>
      </c>
      <c r="AD48" s="180" t="s">
        <v>209</v>
      </c>
      <c r="AE48" s="180" t="s">
        <v>199</v>
      </c>
      <c r="AF48" s="180" t="s">
        <v>199</v>
      </c>
      <c r="AG48" s="180" t="s">
        <v>199</v>
      </c>
      <c r="AH48" s="180" t="s">
        <v>199</v>
      </c>
      <c r="AI48" s="180" t="s">
        <v>199</v>
      </c>
      <c r="AJ48" s="180" t="s">
        <v>199</v>
      </c>
      <c r="AK48" s="180" t="s">
        <v>199</v>
      </c>
      <c r="AL48" s="183" t="s">
        <v>261</v>
      </c>
    </row>
    <row r="49" spans="2:38" s="187" customFormat="1" ht="270.75" hidden="1">
      <c r="B49" s="199" t="s">
        <v>193</v>
      </c>
      <c r="C49" s="181" t="s">
        <v>194</v>
      </c>
      <c r="D49" s="198" t="s">
        <v>388</v>
      </c>
      <c r="E49" s="200" t="s">
        <v>389</v>
      </c>
      <c r="F49" s="198" t="s">
        <v>390</v>
      </c>
      <c r="G49" s="198"/>
      <c r="H49" s="198" t="s">
        <v>391</v>
      </c>
      <c r="I49" s="198" t="s">
        <v>392</v>
      </c>
      <c r="J49" s="198" t="s">
        <v>254</v>
      </c>
      <c r="K49" s="198" t="s">
        <v>199</v>
      </c>
      <c r="L49" s="198" t="s">
        <v>199</v>
      </c>
      <c r="M49" s="180" t="s">
        <v>393</v>
      </c>
      <c r="N49" s="180" t="s">
        <v>394</v>
      </c>
      <c r="O49" s="183" t="s">
        <v>395</v>
      </c>
      <c r="P49" s="198" t="s">
        <v>396</v>
      </c>
      <c r="Q49" s="198" t="s">
        <v>397</v>
      </c>
      <c r="R49" s="198" t="s">
        <v>84</v>
      </c>
      <c r="S49" s="196">
        <v>45293</v>
      </c>
      <c r="T49" s="196">
        <v>45626</v>
      </c>
      <c r="U49" s="198" t="s">
        <v>398</v>
      </c>
      <c r="V49" s="198" t="s">
        <v>206</v>
      </c>
      <c r="W49" s="40" t="s">
        <v>206</v>
      </c>
      <c r="X49" s="185">
        <v>0.5</v>
      </c>
      <c r="Y49" s="198" t="s">
        <v>399</v>
      </c>
      <c r="Z49" s="198" t="s">
        <v>400</v>
      </c>
      <c r="AA49" s="198" t="s">
        <v>401</v>
      </c>
      <c r="AB49" s="198" t="s">
        <v>208</v>
      </c>
      <c r="AC49" s="198" t="s">
        <v>199</v>
      </c>
      <c r="AD49" s="198" t="s">
        <v>364</v>
      </c>
      <c r="AE49" s="198" t="s">
        <v>199</v>
      </c>
      <c r="AF49" s="198" t="s">
        <v>199</v>
      </c>
      <c r="AG49" s="198" t="s">
        <v>199</v>
      </c>
      <c r="AH49" s="198" t="s">
        <v>199</v>
      </c>
      <c r="AI49" s="198" t="s">
        <v>199</v>
      </c>
      <c r="AJ49" s="198" t="s">
        <v>402</v>
      </c>
      <c r="AK49" s="198" t="s">
        <v>403</v>
      </c>
      <c r="AL49" s="198" t="s">
        <v>404</v>
      </c>
    </row>
    <row r="50" spans="2:38" s="187" customFormat="1" ht="270.75" hidden="1">
      <c r="B50" s="199" t="s">
        <v>193</v>
      </c>
      <c r="C50" s="181" t="s">
        <v>194</v>
      </c>
      <c r="D50" s="198" t="s">
        <v>388</v>
      </c>
      <c r="E50" s="200" t="s">
        <v>389</v>
      </c>
      <c r="F50" s="201" t="s">
        <v>390</v>
      </c>
      <c r="G50" s="201"/>
      <c r="H50" s="198" t="s">
        <v>391</v>
      </c>
      <c r="I50" s="198" t="s">
        <v>392</v>
      </c>
      <c r="J50" s="198" t="s">
        <v>254</v>
      </c>
      <c r="K50" s="198" t="s">
        <v>199</v>
      </c>
      <c r="L50" s="198" t="s">
        <v>199</v>
      </c>
      <c r="M50" s="182" t="s">
        <v>405</v>
      </c>
      <c r="N50" s="180" t="s">
        <v>406</v>
      </c>
      <c r="O50" s="183" t="s">
        <v>407</v>
      </c>
      <c r="P50" s="198" t="s">
        <v>396</v>
      </c>
      <c r="Q50" s="198" t="s">
        <v>397</v>
      </c>
      <c r="R50" s="198" t="s">
        <v>84</v>
      </c>
      <c r="S50" s="196">
        <v>45293</v>
      </c>
      <c r="T50" s="196">
        <v>45626</v>
      </c>
      <c r="U50" s="198" t="s">
        <v>398</v>
      </c>
      <c r="V50" s="198" t="s">
        <v>206</v>
      </c>
      <c r="W50" s="40" t="s">
        <v>206</v>
      </c>
      <c r="X50" s="185">
        <v>0.3</v>
      </c>
      <c r="Y50" s="198" t="s">
        <v>399</v>
      </c>
      <c r="Z50" s="198" t="s">
        <v>400</v>
      </c>
      <c r="AA50" s="198" t="s">
        <v>401</v>
      </c>
      <c r="AB50" s="198" t="s">
        <v>208</v>
      </c>
      <c r="AC50" s="198" t="s">
        <v>199</v>
      </c>
      <c r="AD50" s="198" t="s">
        <v>364</v>
      </c>
      <c r="AE50" s="198" t="s">
        <v>199</v>
      </c>
      <c r="AF50" s="198" t="s">
        <v>199</v>
      </c>
      <c r="AG50" s="198" t="s">
        <v>199</v>
      </c>
      <c r="AH50" s="198" t="s">
        <v>199</v>
      </c>
      <c r="AI50" s="198" t="s">
        <v>199</v>
      </c>
      <c r="AJ50" s="198" t="s">
        <v>408</v>
      </c>
      <c r="AK50" s="198" t="s">
        <v>409</v>
      </c>
      <c r="AL50" s="198" t="s">
        <v>404</v>
      </c>
    </row>
    <row r="51" spans="2:38" s="187" customFormat="1" ht="270.75" hidden="1">
      <c r="B51" s="199" t="s">
        <v>193</v>
      </c>
      <c r="C51" s="181" t="s">
        <v>194</v>
      </c>
      <c r="D51" s="198" t="s">
        <v>388</v>
      </c>
      <c r="E51" s="200" t="s">
        <v>389</v>
      </c>
      <c r="F51" s="201" t="s">
        <v>390</v>
      </c>
      <c r="G51" s="201"/>
      <c r="H51" s="198" t="s">
        <v>391</v>
      </c>
      <c r="I51" s="198" t="s">
        <v>392</v>
      </c>
      <c r="J51" s="198" t="s">
        <v>254</v>
      </c>
      <c r="K51" s="198" t="s">
        <v>199</v>
      </c>
      <c r="L51" s="198" t="s">
        <v>199</v>
      </c>
      <c r="M51" s="182" t="s">
        <v>410</v>
      </c>
      <c r="N51" s="180" t="s">
        <v>411</v>
      </c>
      <c r="O51" s="183" t="s">
        <v>412</v>
      </c>
      <c r="P51" s="198" t="s">
        <v>396</v>
      </c>
      <c r="Q51" s="198" t="s">
        <v>397</v>
      </c>
      <c r="R51" s="198" t="s">
        <v>84</v>
      </c>
      <c r="S51" s="196">
        <v>45293</v>
      </c>
      <c r="T51" s="196">
        <v>45626</v>
      </c>
      <c r="U51" s="198" t="s">
        <v>398</v>
      </c>
      <c r="V51" s="198" t="s">
        <v>206</v>
      </c>
      <c r="W51" s="40" t="s">
        <v>206</v>
      </c>
      <c r="X51" s="185">
        <v>0.2</v>
      </c>
      <c r="Y51" s="198" t="s">
        <v>399</v>
      </c>
      <c r="Z51" s="198" t="s">
        <v>400</v>
      </c>
      <c r="AA51" s="198" t="s">
        <v>401</v>
      </c>
      <c r="AB51" s="198" t="s">
        <v>208</v>
      </c>
      <c r="AC51" s="198" t="s">
        <v>199</v>
      </c>
      <c r="AD51" s="198" t="s">
        <v>364</v>
      </c>
      <c r="AE51" s="198" t="s">
        <v>199</v>
      </c>
      <c r="AF51" s="198" t="s">
        <v>199</v>
      </c>
      <c r="AG51" s="198" t="s">
        <v>199</v>
      </c>
      <c r="AH51" s="198" t="s">
        <v>199</v>
      </c>
      <c r="AI51" s="198" t="s">
        <v>199</v>
      </c>
      <c r="AJ51" s="198" t="s">
        <v>402</v>
      </c>
      <c r="AK51" s="198" t="s">
        <v>403</v>
      </c>
      <c r="AL51" s="198" t="s">
        <v>404</v>
      </c>
    </row>
    <row r="52" spans="2:38" s="187" customFormat="1" ht="270.75" hidden="1">
      <c r="B52" s="199" t="s">
        <v>193</v>
      </c>
      <c r="C52" s="181" t="s">
        <v>194</v>
      </c>
      <c r="D52" s="198" t="s">
        <v>388</v>
      </c>
      <c r="E52" s="200" t="s">
        <v>389</v>
      </c>
      <c r="F52" s="202" t="s">
        <v>413</v>
      </c>
      <c r="G52" s="202"/>
      <c r="H52" s="198" t="s">
        <v>391</v>
      </c>
      <c r="I52" s="198" t="s">
        <v>392</v>
      </c>
      <c r="J52" s="198" t="s">
        <v>254</v>
      </c>
      <c r="K52" s="198" t="s">
        <v>199</v>
      </c>
      <c r="L52" s="198" t="s">
        <v>199</v>
      </c>
      <c r="M52" s="192" t="s">
        <v>414</v>
      </c>
      <c r="N52" s="180" t="s">
        <v>415</v>
      </c>
      <c r="O52" s="183" t="s">
        <v>346</v>
      </c>
      <c r="P52" s="198" t="s">
        <v>396</v>
      </c>
      <c r="Q52" s="180" t="s">
        <v>416</v>
      </c>
      <c r="R52" s="180" t="s">
        <v>84</v>
      </c>
      <c r="S52" s="184">
        <v>45306</v>
      </c>
      <c r="T52" s="184">
        <v>45321</v>
      </c>
      <c r="U52" s="184" t="s">
        <v>50</v>
      </c>
      <c r="V52" s="39" t="s">
        <v>206</v>
      </c>
      <c r="W52" s="183" t="s">
        <v>206</v>
      </c>
      <c r="X52" s="185">
        <v>0.05</v>
      </c>
      <c r="Y52" s="180" t="s">
        <v>208</v>
      </c>
      <c r="Z52" s="180" t="s">
        <v>354</v>
      </c>
      <c r="AA52" s="180" t="s">
        <v>355</v>
      </c>
      <c r="AB52" s="180" t="s">
        <v>199</v>
      </c>
      <c r="AC52" s="183" t="s">
        <v>199</v>
      </c>
      <c r="AD52" s="180" t="s">
        <v>356</v>
      </c>
      <c r="AE52" s="180" t="s">
        <v>417</v>
      </c>
      <c r="AF52" s="180" t="s">
        <v>199</v>
      </c>
      <c r="AG52" s="180" t="s">
        <v>199</v>
      </c>
      <c r="AH52" s="180" t="s">
        <v>199</v>
      </c>
      <c r="AI52" s="180" t="s">
        <v>199</v>
      </c>
      <c r="AJ52" s="180" t="s">
        <v>199</v>
      </c>
      <c r="AK52" s="180" t="s">
        <v>199</v>
      </c>
      <c r="AL52" s="180" t="s">
        <v>418</v>
      </c>
    </row>
    <row r="53" spans="2:38" s="187" customFormat="1" ht="270.75" hidden="1">
      <c r="B53" s="199" t="s">
        <v>193</v>
      </c>
      <c r="C53" s="181" t="s">
        <v>194</v>
      </c>
      <c r="D53" s="198" t="s">
        <v>388</v>
      </c>
      <c r="E53" s="200" t="s">
        <v>389</v>
      </c>
      <c r="F53" s="202" t="s">
        <v>413</v>
      </c>
      <c r="G53" s="202"/>
      <c r="H53" s="198" t="s">
        <v>391</v>
      </c>
      <c r="I53" s="198" t="s">
        <v>392</v>
      </c>
      <c r="J53" s="198" t="s">
        <v>254</v>
      </c>
      <c r="K53" s="198" t="s">
        <v>199</v>
      </c>
      <c r="L53" s="198" t="s">
        <v>199</v>
      </c>
      <c r="M53" s="192" t="s">
        <v>419</v>
      </c>
      <c r="N53" s="180" t="s">
        <v>420</v>
      </c>
      <c r="O53" s="183" t="s">
        <v>421</v>
      </c>
      <c r="P53" s="198" t="s">
        <v>396</v>
      </c>
      <c r="Q53" s="180" t="s">
        <v>416</v>
      </c>
      <c r="R53" s="180" t="s">
        <v>84</v>
      </c>
      <c r="S53" s="184">
        <v>45350</v>
      </c>
      <c r="T53" s="184">
        <v>45626</v>
      </c>
      <c r="U53" s="203" t="s">
        <v>422</v>
      </c>
      <c r="V53" s="39" t="s">
        <v>206</v>
      </c>
      <c r="W53" s="183" t="s">
        <v>206</v>
      </c>
      <c r="X53" s="185">
        <v>0.2</v>
      </c>
      <c r="Y53" s="180" t="s">
        <v>208</v>
      </c>
      <c r="Z53" s="180" t="s">
        <v>354</v>
      </c>
      <c r="AA53" s="180" t="s">
        <v>355</v>
      </c>
      <c r="AB53" s="180" t="s">
        <v>423</v>
      </c>
      <c r="AC53" s="183" t="s">
        <v>199</v>
      </c>
      <c r="AD53" s="180" t="s">
        <v>356</v>
      </c>
      <c r="AE53" s="180" t="s">
        <v>417</v>
      </c>
      <c r="AF53" s="180" t="s">
        <v>199</v>
      </c>
      <c r="AG53" s="180" t="s">
        <v>199</v>
      </c>
      <c r="AH53" s="180" t="s">
        <v>199</v>
      </c>
      <c r="AI53" s="180" t="s">
        <v>199</v>
      </c>
      <c r="AJ53" s="180" t="s">
        <v>199</v>
      </c>
      <c r="AK53" s="180" t="s">
        <v>199</v>
      </c>
      <c r="AL53" s="180" t="s">
        <v>418</v>
      </c>
    </row>
    <row r="54" spans="2:38" s="187" customFormat="1" ht="270.75" hidden="1">
      <c r="B54" s="199" t="s">
        <v>193</v>
      </c>
      <c r="C54" s="181" t="s">
        <v>194</v>
      </c>
      <c r="D54" s="198" t="s">
        <v>388</v>
      </c>
      <c r="E54" s="200" t="s">
        <v>389</v>
      </c>
      <c r="F54" s="202" t="s">
        <v>413</v>
      </c>
      <c r="G54" s="202"/>
      <c r="H54" s="198" t="s">
        <v>391</v>
      </c>
      <c r="I54" s="198" t="s">
        <v>392</v>
      </c>
      <c r="J54" s="198" t="s">
        <v>254</v>
      </c>
      <c r="K54" s="198" t="s">
        <v>199</v>
      </c>
      <c r="L54" s="198" t="s">
        <v>199</v>
      </c>
      <c r="M54" s="192" t="s">
        <v>424</v>
      </c>
      <c r="N54" s="180" t="s">
        <v>351</v>
      </c>
      <c r="O54" s="183" t="s">
        <v>425</v>
      </c>
      <c r="P54" s="198" t="s">
        <v>396</v>
      </c>
      <c r="Q54" s="180" t="s">
        <v>416</v>
      </c>
      <c r="R54" s="180" t="s">
        <v>84</v>
      </c>
      <c r="S54" s="184">
        <v>45350</v>
      </c>
      <c r="T54" s="184">
        <v>45626</v>
      </c>
      <c r="U54" s="184" t="s">
        <v>50</v>
      </c>
      <c r="V54" s="39" t="s">
        <v>206</v>
      </c>
      <c r="W54" s="183" t="s">
        <v>206</v>
      </c>
      <c r="X54" s="185">
        <v>0.2</v>
      </c>
      <c r="Y54" s="180" t="s">
        <v>208</v>
      </c>
      <c r="Z54" s="180" t="s">
        <v>354</v>
      </c>
      <c r="AA54" s="180" t="s">
        <v>355</v>
      </c>
      <c r="AB54" s="180" t="s">
        <v>423</v>
      </c>
      <c r="AC54" s="183" t="s">
        <v>199</v>
      </c>
      <c r="AD54" s="180" t="s">
        <v>356</v>
      </c>
      <c r="AE54" s="180" t="s">
        <v>417</v>
      </c>
      <c r="AF54" s="180" t="s">
        <v>199</v>
      </c>
      <c r="AG54" s="180" t="s">
        <v>199</v>
      </c>
      <c r="AH54" s="180" t="s">
        <v>199</v>
      </c>
      <c r="AI54" s="180" t="s">
        <v>199</v>
      </c>
      <c r="AJ54" s="180" t="s">
        <v>199</v>
      </c>
      <c r="AK54" s="180" t="s">
        <v>199</v>
      </c>
      <c r="AL54" s="180" t="s">
        <v>418</v>
      </c>
    </row>
    <row r="55" spans="2:38" s="187" customFormat="1" ht="270.75" hidden="1">
      <c r="B55" s="199" t="s">
        <v>193</v>
      </c>
      <c r="C55" s="181" t="s">
        <v>194</v>
      </c>
      <c r="D55" s="198" t="s">
        <v>388</v>
      </c>
      <c r="E55" s="200" t="s">
        <v>389</v>
      </c>
      <c r="F55" s="202" t="s">
        <v>413</v>
      </c>
      <c r="G55" s="202"/>
      <c r="H55" s="198" t="s">
        <v>391</v>
      </c>
      <c r="I55" s="198" t="s">
        <v>392</v>
      </c>
      <c r="J55" s="198" t="s">
        <v>254</v>
      </c>
      <c r="K55" s="198" t="s">
        <v>199</v>
      </c>
      <c r="L55" s="198" t="s">
        <v>199</v>
      </c>
      <c r="M55" s="192" t="s">
        <v>426</v>
      </c>
      <c r="N55" s="180" t="s">
        <v>427</v>
      </c>
      <c r="O55" s="183" t="s">
        <v>428</v>
      </c>
      <c r="P55" s="198" t="s">
        <v>396</v>
      </c>
      <c r="Q55" s="180" t="s">
        <v>416</v>
      </c>
      <c r="R55" s="180" t="s">
        <v>84</v>
      </c>
      <c r="S55" s="184">
        <v>45350</v>
      </c>
      <c r="T55" s="184">
        <v>45626</v>
      </c>
      <c r="U55" s="184" t="s">
        <v>50</v>
      </c>
      <c r="V55" s="39" t="s">
        <v>206</v>
      </c>
      <c r="W55" s="183" t="s">
        <v>206</v>
      </c>
      <c r="X55" s="185">
        <v>0.25</v>
      </c>
      <c r="Y55" s="180" t="s">
        <v>208</v>
      </c>
      <c r="Z55" s="180" t="s">
        <v>354</v>
      </c>
      <c r="AA55" s="180" t="s">
        <v>355</v>
      </c>
      <c r="AB55" s="180" t="s">
        <v>199</v>
      </c>
      <c r="AC55" s="183" t="s">
        <v>199</v>
      </c>
      <c r="AD55" s="180" t="s">
        <v>356</v>
      </c>
      <c r="AE55" s="180" t="s">
        <v>417</v>
      </c>
      <c r="AF55" s="180" t="s">
        <v>199</v>
      </c>
      <c r="AG55" s="180" t="s">
        <v>199</v>
      </c>
      <c r="AH55" s="180" t="s">
        <v>199</v>
      </c>
      <c r="AI55" s="180" t="s">
        <v>199</v>
      </c>
      <c r="AJ55" s="180" t="s">
        <v>199</v>
      </c>
      <c r="AK55" s="180" t="s">
        <v>199</v>
      </c>
      <c r="AL55" s="180" t="s">
        <v>418</v>
      </c>
    </row>
    <row r="56" spans="2:38" s="187" customFormat="1" ht="270.75" hidden="1">
      <c r="B56" s="199" t="s">
        <v>193</v>
      </c>
      <c r="C56" s="181" t="s">
        <v>194</v>
      </c>
      <c r="D56" s="198" t="s">
        <v>388</v>
      </c>
      <c r="E56" s="200" t="s">
        <v>389</v>
      </c>
      <c r="F56" s="202" t="s">
        <v>413</v>
      </c>
      <c r="G56" s="202"/>
      <c r="H56" s="198" t="s">
        <v>391</v>
      </c>
      <c r="I56" s="198" t="s">
        <v>392</v>
      </c>
      <c r="J56" s="198" t="s">
        <v>254</v>
      </c>
      <c r="K56" s="198" t="s">
        <v>199</v>
      </c>
      <c r="L56" s="198" t="s">
        <v>199</v>
      </c>
      <c r="M56" s="192" t="s">
        <v>429</v>
      </c>
      <c r="N56" s="180" t="s">
        <v>430</v>
      </c>
      <c r="O56" s="183" t="s">
        <v>431</v>
      </c>
      <c r="P56" s="198" t="s">
        <v>396</v>
      </c>
      <c r="Q56" s="180" t="s">
        <v>416</v>
      </c>
      <c r="R56" s="180" t="s">
        <v>84</v>
      </c>
      <c r="S56" s="184">
        <v>45597</v>
      </c>
      <c r="T56" s="184">
        <v>45626</v>
      </c>
      <c r="U56" s="184" t="s">
        <v>50</v>
      </c>
      <c r="V56" s="39" t="s">
        <v>206</v>
      </c>
      <c r="W56" s="183" t="s">
        <v>206</v>
      </c>
      <c r="X56" s="185">
        <v>0.25</v>
      </c>
      <c r="Y56" s="180" t="s">
        <v>208</v>
      </c>
      <c r="Z56" s="180" t="s">
        <v>399</v>
      </c>
      <c r="AA56" s="180" t="s">
        <v>354</v>
      </c>
      <c r="AB56" s="180" t="s">
        <v>355</v>
      </c>
      <c r="AC56" s="183" t="s">
        <v>199</v>
      </c>
      <c r="AD56" s="180" t="s">
        <v>356</v>
      </c>
      <c r="AE56" s="180" t="s">
        <v>417</v>
      </c>
      <c r="AF56" s="180" t="s">
        <v>364</v>
      </c>
      <c r="AG56" s="180" t="s">
        <v>199</v>
      </c>
      <c r="AH56" s="180" t="s">
        <v>199</v>
      </c>
      <c r="AI56" s="180" t="s">
        <v>199</v>
      </c>
      <c r="AJ56" s="180" t="s">
        <v>408</v>
      </c>
      <c r="AK56" s="180" t="s">
        <v>409</v>
      </c>
      <c r="AL56" s="180" t="s">
        <v>418</v>
      </c>
    </row>
    <row r="57" spans="2:38" s="187" customFormat="1" ht="270.75" hidden="1">
      <c r="B57" s="199" t="s">
        <v>193</v>
      </c>
      <c r="C57" s="181" t="s">
        <v>194</v>
      </c>
      <c r="D57" s="198" t="s">
        <v>388</v>
      </c>
      <c r="E57" s="200" t="s">
        <v>389</v>
      </c>
      <c r="F57" s="202" t="s">
        <v>413</v>
      </c>
      <c r="G57" s="202"/>
      <c r="H57" s="198" t="s">
        <v>391</v>
      </c>
      <c r="I57" s="198" t="s">
        <v>392</v>
      </c>
      <c r="J57" s="198" t="s">
        <v>254</v>
      </c>
      <c r="K57" s="198" t="s">
        <v>199</v>
      </c>
      <c r="L57" s="198" t="s">
        <v>199</v>
      </c>
      <c r="M57" s="192" t="s">
        <v>432</v>
      </c>
      <c r="N57" s="180" t="s">
        <v>433</v>
      </c>
      <c r="O57" s="183" t="s">
        <v>434</v>
      </c>
      <c r="P57" s="198" t="s">
        <v>396</v>
      </c>
      <c r="Q57" s="180" t="s">
        <v>416</v>
      </c>
      <c r="R57" s="180" t="s">
        <v>84</v>
      </c>
      <c r="S57" s="184">
        <v>45350</v>
      </c>
      <c r="T57" s="184">
        <v>45626</v>
      </c>
      <c r="U57" s="184" t="s">
        <v>50</v>
      </c>
      <c r="V57" s="39" t="s">
        <v>206</v>
      </c>
      <c r="W57" s="183" t="s">
        <v>206</v>
      </c>
      <c r="X57" s="185">
        <v>0.05</v>
      </c>
      <c r="Y57" s="180" t="s">
        <v>208</v>
      </c>
      <c r="Z57" s="180" t="s">
        <v>399</v>
      </c>
      <c r="AA57" s="180" t="s">
        <v>354</v>
      </c>
      <c r="AB57" s="180" t="s">
        <v>355</v>
      </c>
      <c r="AC57" s="183" t="s">
        <v>199</v>
      </c>
      <c r="AD57" s="180" t="s">
        <v>356</v>
      </c>
      <c r="AE57" s="180" t="s">
        <v>417</v>
      </c>
      <c r="AF57" s="180" t="s">
        <v>364</v>
      </c>
      <c r="AG57" s="180" t="s">
        <v>199</v>
      </c>
      <c r="AH57" s="180" t="s">
        <v>199</v>
      </c>
      <c r="AI57" s="180" t="s">
        <v>199</v>
      </c>
      <c r="AJ57" s="180" t="s">
        <v>408</v>
      </c>
      <c r="AK57" s="180" t="s">
        <v>409</v>
      </c>
      <c r="AL57" s="180" t="s">
        <v>418</v>
      </c>
    </row>
    <row r="58" spans="2:38" s="187" customFormat="1" ht="270.75" hidden="1">
      <c r="B58" s="199" t="s">
        <v>193</v>
      </c>
      <c r="C58" s="181" t="s">
        <v>194</v>
      </c>
      <c r="D58" s="198" t="s">
        <v>388</v>
      </c>
      <c r="E58" s="200" t="s">
        <v>389</v>
      </c>
      <c r="F58" s="202" t="s">
        <v>413</v>
      </c>
      <c r="G58" s="202"/>
      <c r="H58" s="198" t="s">
        <v>391</v>
      </c>
      <c r="I58" s="198" t="s">
        <v>392</v>
      </c>
      <c r="J58" s="198" t="s">
        <v>254</v>
      </c>
      <c r="K58" s="198" t="s">
        <v>199</v>
      </c>
      <c r="L58" s="198" t="s">
        <v>199</v>
      </c>
      <c r="M58" s="192" t="s">
        <v>435</v>
      </c>
      <c r="N58" s="180" t="s">
        <v>436</v>
      </c>
      <c r="O58" s="183" t="s">
        <v>437</v>
      </c>
      <c r="P58" s="180" t="s">
        <v>438</v>
      </c>
      <c r="Q58" s="180" t="s">
        <v>439</v>
      </c>
      <c r="R58" s="180" t="s">
        <v>220</v>
      </c>
      <c r="S58" s="184">
        <v>45352</v>
      </c>
      <c r="T58" s="184">
        <v>45596</v>
      </c>
      <c r="U58" s="184" t="s">
        <v>84</v>
      </c>
      <c r="V58" s="39"/>
      <c r="W58" s="183"/>
      <c r="X58" s="185"/>
      <c r="Y58" s="180" t="s">
        <v>208</v>
      </c>
      <c r="Z58" s="180" t="s">
        <v>399</v>
      </c>
      <c r="AA58" s="180" t="s">
        <v>354</v>
      </c>
      <c r="AB58" s="180" t="s">
        <v>355</v>
      </c>
      <c r="AC58" s="183" t="s">
        <v>199</v>
      </c>
      <c r="AD58" s="180" t="s">
        <v>356</v>
      </c>
      <c r="AE58" s="180" t="s">
        <v>417</v>
      </c>
      <c r="AF58" s="180" t="s">
        <v>199</v>
      </c>
      <c r="AG58" s="180" t="s">
        <v>199</v>
      </c>
      <c r="AH58" s="180" t="s">
        <v>199</v>
      </c>
      <c r="AI58" s="180" t="s">
        <v>199</v>
      </c>
      <c r="AJ58" s="180" t="s">
        <v>199</v>
      </c>
      <c r="AK58" s="180" t="s">
        <v>199</v>
      </c>
      <c r="AL58" s="180" t="s">
        <v>234</v>
      </c>
    </row>
    <row r="59" spans="2:38" s="187" customFormat="1" ht="270.75" hidden="1">
      <c r="B59" s="199" t="s">
        <v>193</v>
      </c>
      <c r="C59" s="181" t="s">
        <v>194</v>
      </c>
      <c r="D59" s="198" t="s">
        <v>388</v>
      </c>
      <c r="E59" s="200" t="s">
        <v>389</v>
      </c>
      <c r="F59" s="201" t="s">
        <v>440</v>
      </c>
      <c r="G59" s="201"/>
      <c r="H59" s="198" t="s">
        <v>391</v>
      </c>
      <c r="I59" s="198" t="s">
        <v>392</v>
      </c>
      <c r="J59" s="198" t="s">
        <v>254</v>
      </c>
      <c r="K59" s="198" t="s">
        <v>199</v>
      </c>
      <c r="L59" s="198" t="s">
        <v>199</v>
      </c>
      <c r="M59" s="182" t="s">
        <v>441</v>
      </c>
      <c r="N59" s="180" t="s">
        <v>442</v>
      </c>
      <c r="O59" s="183" t="s">
        <v>443</v>
      </c>
      <c r="P59" s="180" t="s">
        <v>444</v>
      </c>
      <c r="Q59" s="180" t="s">
        <v>445</v>
      </c>
      <c r="R59" s="180" t="s">
        <v>84</v>
      </c>
      <c r="S59" s="184">
        <v>45350</v>
      </c>
      <c r="T59" s="184">
        <v>45442</v>
      </c>
      <c r="U59" s="184" t="s">
        <v>99</v>
      </c>
      <c r="V59" s="40">
        <v>8000000</v>
      </c>
      <c r="W59" s="183">
        <v>618</v>
      </c>
      <c r="X59" s="185">
        <v>0.15</v>
      </c>
      <c r="Y59" s="180" t="s">
        <v>207</v>
      </c>
      <c r="Z59" s="180" t="s">
        <v>208</v>
      </c>
      <c r="AA59" s="180" t="s">
        <v>199</v>
      </c>
      <c r="AB59" s="180" t="s">
        <v>199</v>
      </c>
      <c r="AC59" s="183" t="s">
        <v>199</v>
      </c>
      <c r="AD59" s="180" t="s">
        <v>209</v>
      </c>
      <c r="AE59" s="180" t="s">
        <v>248</v>
      </c>
      <c r="AF59" s="180" t="s">
        <v>199</v>
      </c>
      <c r="AG59" s="180" t="s">
        <v>199</v>
      </c>
      <c r="AH59" s="180" t="s">
        <v>199</v>
      </c>
      <c r="AI59" s="180" t="s">
        <v>199</v>
      </c>
      <c r="AJ59" s="180" t="s">
        <v>199</v>
      </c>
      <c r="AK59" s="180" t="s">
        <v>199</v>
      </c>
      <c r="AL59" s="180" t="s">
        <v>418</v>
      </c>
    </row>
    <row r="60" spans="2:38" s="187" customFormat="1" ht="270.75" hidden="1">
      <c r="B60" s="199" t="s">
        <v>193</v>
      </c>
      <c r="C60" s="181" t="s">
        <v>194</v>
      </c>
      <c r="D60" s="198" t="s">
        <v>388</v>
      </c>
      <c r="E60" s="200" t="s">
        <v>389</v>
      </c>
      <c r="F60" s="201" t="s">
        <v>440</v>
      </c>
      <c r="G60" s="201"/>
      <c r="H60" s="198" t="s">
        <v>391</v>
      </c>
      <c r="I60" s="198" t="s">
        <v>392</v>
      </c>
      <c r="J60" s="198" t="s">
        <v>254</v>
      </c>
      <c r="K60" s="198" t="s">
        <v>199</v>
      </c>
      <c r="L60" s="198" t="s">
        <v>199</v>
      </c>
      <c r="M60" s="182" t="s">
        <v>446</v>
      </c>
      <c r="N60" s="180" t="s">
        <v>447</v>
      </c>
      <c r="O60" s="183" t="s">
        <v>448</v>
      </c>
      <c r="P60" s="180" t="s">
        <v>444</v>
      </c>
      <c r="Q60" s="180" t="s">
        <v>445</v>
      </c>
      <c r="R60" s="180" t="s">
        <v>84</v>
      </c>
      <c r="S60" s="184">
        <v>45444</v>
      </c>
      <c r="T60" s="184">
        <v>45596</v>
      </c>
      <c r="U60" s="184" t="s">
        <v>99</v>
      </c>
      <c r="V60" s="40">
        <v>30000000</v>
      </c>
      <c r="W60" s="183">
        <v>618</v>
      </c>
      <c r="X60" s="185">
        <v>0.7</v>
      </c>
      <c r="Y60" s="180" t="s">
        <v>208</v>
      </c>
      <c r="Z60" s="180" t="s">
        <v>399</v>
      </c>
      <c r="AA60" s="180" t="s">
        <v>374</v>
      </c>
      <c r="AB60" s="180" t="s">
        <v>449</v>
      </c>
      <c r="AC60" s="183" t="s">
        <v>199</v>
      </c>
      <c r="AD60" s="180" t="s">
        <v>364</v>
      </c>
      <c r="AE60" s="180" t="s">
        <v>248</v>
      </c>
      <c r="AF60" s="180" t="s">
        <v>199</v>
      </c>
      <c r="AG60" s="180" t="s">
        <v>199</v>
      </c>
      <c r="AH60" s="180" t="s">
        <v>199</v>
      </c>
      <c r="AI60" s="180" t="s">
        <v>199</v>
      </c>
      <c r="AJ60" s="180" t="s">
        <v>408</v>
      </c>
      <c r="AK60" s="180" t="s">
        <v>409</v>
      </c>
      <c r="AL60" s="180" t="s">
        <v>418</v>
      </c>
    </row>
    <row r="61" spans="2:38" s="187" customFormat="1" ht="270.75" hidden="1">
      <c r="B61" s="199" t="s">
        <v>193</v>
      </c>
      <c r="C61" s="181" t="s">
        <v>194</v>
      </c>
      <c r="D61" s="198" t="s">
        <v>388</v>
      </c>
      <c r="E61" s="200" t="s">
        <v>389</v>
      </c>
      <c r="F61" s="201" t="s">
        <v>440</v>
      </c>
      <c r="G61" s="201"/>
      <c r="H61" s="198" t="s">
        <v>391</v>
      </c>
      <c r="I61" s="198" t="s">
        <v>392</v>
      </c>
      <c r="J61" s="198" t="s">
        <v>254</v>
      </c>
      <c r="K61" s="198" t="s">
        <v>199</v>
      </c>
      <c r="L61" s="198" t="s">
        <v>199</v>
      </c>
      <c r="M61" s="182" t="s">
        <v>450</v>
      </c>
      <c r="N61" s="180" t="s">
        <v>451</v>
      </c>
      <c r="O61" s="183" t="s">
        <v>452</v>
      </c>
      <c r="P61" s="180" t="s">
        <v>444</v>
      </c>
      <c r="Q61" s="180" t="s">
        <v>445</v>
      </c>
      <c r="R61" s="180" t="s">
        <v>84</v>
      </c>
      <c r="S61" s="184">
        <v>45597</v>
      </c>
      <c r="T61" s="184">
        <v>45626</v>
      </c>
      <c r="U61" s="184" t="s">
        <v>199</v>
      </c>
      <c r="V61" s="40">
        <v>8000000</v>
      </c>
      <c r="W61" s="183">
        <v>618</v>
      </c>
      <c r="X61" s="185">
        <v>0.15</v>
      </c>
      <c r="Y61" s="180" t="s">
        <v>208</v>
      </c>
      <c r="Z61" s="180" t="s">
        <v>400</v>
      </c>
      <c r="AA61" s="180" t="s">
        <v>199</v>
      </c>
      <c r="AB61" s="180" t="s">
        <v>199</v>
      </c>
      <c r="AC61" s="183" t="s">
        <v>199</v>
      </c>
      <c r="AD61" s="180" t="s">
        <v>364</v>
      </c>
      <c r="AE61" s="180" t="s">
        <v>248</v>
      </c>
      <c r="AF61" s="180" t="s">
        <v>199</v>
      </c>
      <c r="AG61" s="180" t="s">
        <v>199</v>
      </c>
      <c r="AH61" s="180" t="s">
        <v>199</v>
      </c>
      <c r="AI61" s="180" t="s">
        <v>199</v>
      </c>
      <c r="AJ61" s="180" t="s">
        <v>402</v>
      </c>
      <c r="AK61" s="180" t="s">
        <v>403</v>
      </c>
      <c r="AL61" s="180" t="s">
        <v>418</v>
      </c>
    </row>
    <row r="62" spans="2:38" s="187" customFormat="1" ht="128.25" hidden="1">
      <c r="B62" s="199" t="s">
        <v>453</v>
      </c>
      <c r="C62" s="204" t="s">
        <v>454</v>
      </c>
      <c r="D62" s="198" t="s">
        <v>455</v>
      </c>
      <c r="E62" s="198" t="s">
        <v>456</v>
      </c>
      <c r="F62" s="198" t="s">
        <v>457</v>
      </c>
      <c r="G62" s="198"/>
      <c r="H62" s="198" t="s">
        <v>458</v>
      </c>
      <c r="I62" s="198" t="s">
        <v>199</v>
      </c>
      <c r="J62" s="180" t="s">
        <v>199</v>
      </c>
      <c r="K62" s="180" t="s">
        <v>199</v>
      </c>
      <c r="L62" s="180" t="s">
        <v>199</v>
      </c>
      <c r="M62" s="180" t="s">
        <v>459</v>
      </c>
      <c r="N62" s="180" t="s">
        <v>460</v>
      </c>
      <c r="O62" s="183" t="s">
        <v>461</v>
      </c>
      <c r="P62" s="198" t="s">
        <v>396</v>
      </c>
      <c r="Q62" s="180" t="s">
        <v>462</v>
      </c>
      <c r="R62" s="180" t="s">
        <v>84</v>
      </c>
      <c r="S62" s="184">
        <v>45324</v>
      </c>
      <c r="T62" s="184">
        <v>45626</v>
      </c>
      <c r="U62" s="184" t="s">
        <v>281</v>
      </c>
      <c r="V62" s="39">
        <v>65000000</v>
      </c>
      <c r="W62" s="183">
        <v>549</v>
      </c>
      <c r="X62" s="185"/>
      <c r="Y62" s="180" t="s">
        <v>463</v>
      </c>
      <c r="Z62" s="180" t="s">
        <v>423</v>
      </c>
      <c r="AA62" s="180" t="s">
        <v>199</v>
      </c>
      <c r="AB62" s="180" t="s">
        <v>199</v>
      </c>
      <c r="AC62" s="183" t="s">
        <v>199</v>
      </c>
      <c r="AD62" s="180" t="s">
        <v>209</v>
      </c>
      <c r="AE62" s="180" t="s">
        <v>248</v>
      </c>
      <c r="AF62" s="180" t="s">
        <v>199</v>
      </c>
      <c r="AG62" s="180" t="s">
        <v>199</v>
      </c>
      <c r="AH62" s="180" t="s">
        <v>199</v>
      </c>
      <c r="AI62" s="180" t="s">
        <v>199</v>
      </c>
      <c r="AJ62" s="180" t="s">
        <v>199</v>
      </c>
      <c r="AK62" s="180" t="s">
        <v>199</v>
      </c>
      <c r="AL62" s="180" t="s">
        <v>418</v>
      </c>
    </row>
    <row r="63" spans="2:38" s="187" customFormat="1" ht="128.25" hidden="1">
      <c r="B63" s="180" t="s">
        <v>453</v>
      </c>
      <c r="C63" s="181" t="s">
        <v>454</v>
      </c>
      <c r="D63" s="180" t="s">
        <v>455</v>
      </c>
      <c r="E63" s="198" t="s">
        <v>456</v>
      </c>
      <c r="F63" s="198" t="s">
        <v>457</v>
      </c>
      <c r="G63" s="198"/>
      <c r="H63" s="198" t="s">
        <v>458</v>
      </c>
      <c r="I63" s="180" t="s">
        <v>199</v>
      </c>
      <c r="J63" s="180" t="s">
        <v>199</v>
      </c>
      <c r="K63" s="180" t="s">
        <v>199</v>
      </c>
      <c r="L63" s="180" t="s">
        <v>199</v>
      </c>
      <c r="M63" s="180" t="s">
        <v>464</v>
      </c>
      <c r="N63" s="180" t="s">
        <v>465</v>
      </c>
      <c r="O63" s="183" t="s">
        <v>466</v>
      </c>
      <c r="P63" s="180" t="s">
        <v>347</v>
      </c>
      <c r="Q63" s="180" t="s">
        <v>445</v>
      </c>
      <c r="R63" s="180" t="s">
        <v>84</v>
      </c>
      <c r="S63" s="184">
        <v>45324</v>
      </c>
      <c r="T63" s="184">
        <v>45626</v>
      </c>
      <c r="U63" s="184" t="s">
        <v>84</v>
      </c>
      <c r="V63" s="39" t="s">
        <v>206</v>
      </c>
      <c r="W63" s="183" t="s">
        <v>206</v>
      </c>
      <c r="X63" s="185">
        <v>1</v>
      </c>
      <c r="Y63" s="180" t="s">
        <v>423</v>
      </c>
      <c r="Z63" s="180" t="s">
        <v>463</v>
      </c>
      <c r="AA63" s="180" t="s">
        <v>467</v>
      </c>
      <c r="AB63" s="180" t="s">
        <v>199</v>
      </c>
      <c r="AC63" s="183" t="s">
        <v>199</v>
      </c>
      <c r="AD63" s="180" t="s">
        <v>209</v>
      </c>
      <c r="AE63" s="180" t="s">
        <v>199</v>
      </c>
      <c r="AF63" s="180" t="s">
        <v>199</v>
      </c>
      <c r="AG63" s="180" t="s">
        <v>199</v>
      </c>
      <c r="AH63" s="180" t="s">
        <v>199</v>
      </c>
      <c r="AI63" s="180" t="s">
        <v>199</v>
      </c>
      <c r="AJ63" s="180" t="s">
        <v>199</v>
      </c>
      <c r="AK63" s="180" t="s">
        <v>199</v>
      </c>
      <c r="AL63" s="180" t="s">
        <v>418</v>
      </c>
    </row>
    <row r="64" spans="2:38" s="187" customFormat="1" ht="128.25" hidden="1">
      <c r="B64" s="180" t="s">
        <v>453</v>
      </c>
      <c r="C64" s="181" t="s">
        <v>454</v>
      </c>
      <c r="D64" s="180" t="s">
        <v>455</v>
      </c>
      <c r="E64" s="198" t="s">
        <v>456</v>
      </c>
      <c r="F64" s="180" t="s">
        <v>457</v>
      </c>
      <c r="G64" s="180"/>
      <c r="H64" s="180" t="s">
        <v>458</v>
      </c>
      <c r="I64" s="180" t="s">
        <v>199</v>
      </c>
      <c r="J64" s="180" t="s">
        <v>199</v>
      </c>
      <c r="K64" s="180" t="s">
        <v>199</v>
      </c>
      <c r="L64" s="180" t="s">
        <v>199</v>
      </c>
      <c r="M64" s="180" t="s">
        <v>468</v>
      </c>
      <c r="N64" s="180" t="s">
        <v>469</v>
      </c>
      <c r="O64" s="183" t="s">
        <v>470</v>
      </c>
      <c r="P64" s="180" t="s">
        <v>471</v>
      </c>
      <c r="Q64" s="180" t="s">
        <v>1723</v>
      </c>
      <c r="R64" s="180" t="s">
        <v>133</v>
      </c>
      <c r="S64" s="184">
        <v>45292</v>
      </c>
      <c r="T64" s="184">
        <v>45641</v>
      </c>
      <c r="U64" s="184" t="s">
        <v>133</v>
      </c>
      <c r="V64" s="40"/>
      <c r="W64" s="180"/>
      <c r="X64" s="205">
        <v>0.25</v>
      </c>
      <c r="Y64" s="180" t="s">
        <v>463</v>
      </c>
      <c r="Z64" s="180" t="s">
        <v>423</v>
      </c>
      <c r="AA64" s="183" t="s">
        <v>199</v>
      </c>
      <c r="AB64" s="180" t="s">
        <v>199</v>
      </c>
      <c r="AC64" s="180" t="s">
        <v>199</v>
      </c>
      <c r="AD64" s="180" t="s">
        <v>209</v>
      </c>
      <c r="AE64" s="180" t="s">
        <v>199</v>
      </c>
      <c r="AF64" s="180" t="s">
        <v>199</v>
      </c>
      <c r="AG64" s="180" t="s">
        <v>199</v>
      </c>
      <c r="AH64" s="180" t="s">
        <v>199</v>
      </c>
      <c r="AI64" s="180" t="s">
        <v>199</v>
      </c>
      <c r="AJ64" s="180" t="s">
        <v>199</v>
      </c>
      <c r="AK64" s="180" t="s">
        <v>199</v>
      </c>
      <c r="AL64" s="180" t="s">
        <v>472</v>
      </c>
    </row>
    <row r="65" spans="2:38" s="187" customFormat="1" ht="128.25" hidden="1">
      <c r="B65" s="180" t="s">
        <v>453</v>
      </c>
      <c r="C65" s="181" t="s">
        <v>454</v>
      </c>
      <c r="D65" s="180" t="s">
        <v>455</v>
      </c>
      <c r="E65" s="198" t="s">
        <v>456</v>
      </c>
      <c r="F65" s="180" t="s">
        <v>457</v>
      </c>
      <c r="G65" s="180"/>
      <c r="H65" s="180" t="s">
        <v>458</v>
      </c>
      <c r="I65" s="180" t="s">
        <v>199</v>
      </c>
      <c r="J65" s="180" t="s">
        <v>199</v>
      </c>
      <c r="K65" s="180" t="s">
        <v>199</v>
      </c>
      <c r="L65" s="180" t="s">
        <v>199</v>
      </c>
      <c r="M65" s="180" t="s">
        <v>473</v>
      </c>
      <c r="N65" s="180" t="s">
        <v>474</v>
      </c>
      <c r="O65" s="183" t="s">
        <v>475</v>
      </c>
      <c r="P65" s="180" t="s">
        <v>471</v>
      </c>
      <c r="Q65" s="180" t="s">
        <v>1723</v>
      </c>
      <c r="R65" s="180" t="s">
        <v>133</v>
      </c>
      <c r="S65" s="184">
        <v>45292</v>
      </c>
      <c r="T65" s="184">
        <v>45641</v>
      </c>
      <c r="U65" s="184" t="s">
        <v>133</v>
      </c>
      <c r="V65" s="40"/>
      <c r="W65" s="180"/>
      <c r="X65" s="205">
        <v>0.25</v>
      </c>
      <c r="Y65" s="180" t="s">
        <v>463</v>
      </c>
      <c r="Z65" s="180" t="s">
        <v>476</v>
      </c>
      <c r="AA65" s="180" t="s">
        <v>423</v>
      </c>
      <c r="AB65" s="180" t="s">
        <v>199</v>
      </c>
      <c r="AC65" s="180" t="s">
        <v>199</v>
      </c>
      <c r="AD65" s="180" t="s">
        <v>209</v>
      </c>
      <c r="AE65" s="180" t="s">
        <v>199</v>
      </c>
      <c r="AF65" s="180" t="s">
        <v>199</v>
      </c>
      <c r="AG65" s="180" t="s">
        <v>199</v>
      </c>
      <c r="AH65" s="180" t="s">
        <v>199</v>
      </c>
      <c r="AI65" s="180" t="s">
        <v>199</v>
      </c>
      <c r="AJ65" s="180" t="s">
        <v>199</v>
      </c>
      <c r="AK65" s="180" t="s">
        <v>199</v>
      </c>
      <c r="AL65" s="180" t="s">
        <v>472</v>
      </c>
    </row>
    <row r="66" spans="2:38" s="187" customFormat="1" ht="128.25" hidden="1">
      <c r="B66" s="180" t="s">
        <v>453</v>
      </c>
      <c r="C66" s="181" t="s">
        <v>454</v>
      </c>
      <c r="D66" s="180" t="s">
        <v>455</v>
      </c>
      <c r="E66" s="198" t="s">
        <v>456</v>
      </c>
      <c r="F66" s="180" t="s">
        <v>457</v>
      </c>
      <c r="G66" s="180"/>
      <c r="H66" s="180" t="s">
        <v>458</v>
      </c>
      <c r="I66" s="180" t="s">
        <v>199</v>
      </c>
      <c r="J66" s="180" t="s">
        <v>199</v>
      </c>
      <c r="K66" s="180" t="s">
        <v>199</v>
      </c>
      <c r="L66" s="180" t="s">
        <v>199</v>
      </c>
      <c r="M66" s="180" t="s">
        <v>477</v>
      </c>
      <c r="N66" s="180" t="s">
        <v>478</v>
      </c>
      <c r="O66" s="183" t="s">
        <v>479</v>
      </c>
      <c r="P66" s="180" t="s">
        <v>471</v>
      </c>
      <c r="Q66" s="180" t="s">
        <v>1723</v>
      </c>
      <c r="R66" s="180" t="s">
        <v>133</v>
      </c>
      <c r="S66" s="184">
        <v>45292</v>
      </c>
      <c r="T66" s="184">
        <v>45641</v>
      </c>
      <c r="U66" s="184" t="s">
        <v>133</v>
      </c>
      <c r="V66" s="40"/>
      <c r="W66" s="180"/>
      <c r="X66" s="205">
        <v>0.25</v>
      </c>
      <c r="Y66" s="180" t="s">
        <v>463</v>
      </c>
      <c r="Z66" s="180" t="s">
        <v>476</v>
      </c>
      <c r="AA66" s="180" t="s">
        <v>423</v>
      </c>
      <c r="AB66" s="180" t="s">
        <v>199</v>
      </c>
      <c r="AC66" s="180" t="s">
        <v>199</v>
      </c>
      <c r="AD66" s="180" t="s">
        <v>209</v>
      </c>
      <c r="AE66" s="180" t="s">
        <v>199</v>
      </c>
      <c r="AF66" s="180" t="s">
        <v>199</v>
      </c>
      <c r="AG66" s="180" t="s">
        <v>199</v>
      </c>
      <c r="AH66" s="180" t="s">
        <v>199</v>
      </c>
      <c r="AI66" s="180" t="s">
        <v>199</v>
      </c>
      <c r="AJ66" s="180" t="s">
        <v>199</v>
      </c>
      <c r="AK66" s="180" t="s">
        <v>199</v>
      </c>
      <c r="AL66" s="180" t="s">
        <v>472</v>
      </c>
    </row>
    <row r="67" spans="2:38" s="187" customFormat="1" ht="128.25" hidden="1">
      <c r="B67" s="180" t="s">
        <v>453</v>
      </c>
      <c r="C67" s="181" t="s">
        <v>454</v>
      </c>
      <c r="D67" s="180" t="s">
        <v>455</v>
      </c>
      <c r="E67" s="198" t="s">
        <v>456</v>
      </c>
      <c r="F67" s="180" t="s">
        <v>457</v>
      </c>
      <c r="G67" s="180"/>
      <c r="H67" s="180" t="s">
        <v>458</v>
      </c>
      <c r="I67" s="180" t="s">
        <v>199</v>
      </c>
      <c r="J67" s="180" t="s">
        <v>199</v>
      </c>
      <c r="K67" s="180" t="s">
        <v>199</v>
      </c>
      <c r="L67" s="180" t="s">
        <v>199</v>
      </c>
      <c r="M67" s="180" t="s">
        <v>480</v>
      </c>
      <c r="N67" s="180" t="s">
        <v>481</v>
      </c>
      <c r="O67" s="183" t="s">
        <v>482</v>
      </c>
      <c r="P67" s="180" t="s">
        <v>471</v>
      </c>
      <c r="Q67" s="180" t="s">
        <v>1724</v>
      </c>
      <c r="R67" s="180" t="s">
        <v>133</v>
      </c>
      <c r="S67" s="184">
        <v>45611</v>
      </c>
      <c r="T67" s="184">
        <v>45641</v>
      </c>
      <c r="U67" s="184" t="s">
        <v>133</v>
      </c>
      <c r="V67" s="40"/>
      <c r="W67" s="180"/>
      <c r="X67" s="205">
        <v>0.25</v>
      </c>
      <c r="Y67" s="180" t="s">
        <v>463</v>
      </c>
      <c r="Z67" s="180" t="s">
        <v>208</v>
      </c>
      <c r="AA67" s="180" t="s">
        <v>423</v>
      </c>
      <c r="AB67" s="180" t="s">
        <v>199</v>
      </c>
      <c r="AC67" s="180" t="s">
        <v>199</v>
      </c>
      <c r="AD67" s="180" t="s">
        <v>209</v>
      </c>
      <c r="AE67" s="180" t="s">
        <v>199</v>
      </c>
      <c r="AF67" s="180" t="s">
        <v>199</v>
      </c>
      <c r="AG67" s="180" t="s">
        <v>199</v>
      </c>
      <c r="AH67" s="180" t="s">
        <v>199</v>
      </c>
      <c r="AI67" s="180" t="s">
        <v>199</v>
      </c>
      <c r="AJ67" s="180" t="s">
        <v>199</v>
      </c>
      <c r="AK67" s="180" t="s">
        <v>199</v>
      </c>
      <c r="AL67" s="180" t="s">
        <v>472</v>
      </c>
    </row>
    <row r="68" spans="2:38" s="187" customFormat="1" ht="128.25" hidden="1">
      <c r="B68" s="180" t="s">
        <v>453</v>
      </c>
      <c r="C68" s="181" t="s">
        <v>454</v>
      </c>
      <c r="D68" s="180" t="s">
        <v>455</v>
      </c>
      <c r="E68" s="198" t="s">
        <v>456</v>
      </c>
      <c r="F68" s="180" t="s">
        <v>457</v>
      </c>
      <c r="G68" s="180"/>
      <c r="H68" s="180" t="s">
        <v>458</v>
      </c>
      <c r="I68" s="180" t="s">
        <v>199</v>
      </c>
      <c r="J68" s="180" t="s">
        <v>199</v>
      </c>
      <c r="K68" s="180" t="s">
        <v>199</v>
      </c>
      <c r="L68" s="180" t="s">
        <v>199</v>
      </c>
      <c r="M68" s="180" t="s">
        <v>483</v>
      </c>
      <c r="N68" s="180" t="s">
        <v>484</v>
      </c>
      <c r="O68" s="183" t="s">
        <v>485</v>
      </c>
      <c r="P68" s="180" t="s">
        <v>486</v>
      </c>
      <c r="Q68" s="180"/>
      <c r="R68" s="180" t="s">
        <v>99</v>
      </c>
      <c r="S68" s="184">
        <v>45352</v>
      </c>
      <c r="T68" s="184">
        <v>45427</v>
      </c>
      <c r="U68" s="184" t="s">
        <v>281</v>
      </c>
      <c r="V68" s="40"/>
      <c r="W68" s="180"/>
      <c r="X68" s="180"/>
      <c r="Y68" s="180" t="s">
        <v>207</v>
      </c>
      <c r="Z68" s="180" t="s">
        <v>208</v>
      </c>
      <c r="AA68" s="180" t="s">
        <v>423</v>
      </c>
      <c r="AB68" s="180" t="s">
        <v>199</v>
      </c>
      <c r="AC68" s="183" t="s">
        <v>199</v>
      </c>
      <c r="AD68" s="180" t="s">
        <v>487</v>
      </c>
      <c r="AE68" s="180" t="s">
        <v>199</v>
      </c>
      <c r="AF68" s="180" t="s">
        <v>199</v>
      </c>
      <c r="AG68" s="180" t="s">
        <v>199</v>
      </c>
      <c r="AH68" s="180" t="s">
        <v>199</v>
      </c>
      <c r="AI68" s="180" t="s">
        <v>199</v>
      </c>
      <c r="AJ68" s="180" t="s">
        <v>199</v>
      </c>
      <c r="AK68" s="180" t="s">
        <v>199</v>
      </c>
      <c r="AL68" s="180" t="s">
        <v>472</v>
      </c>
    </row>
    <row r="69" spans="2:38" s="187" customFormat="1" ht="128.25" hidden="1">
      <c r="B69" s="180" t="s">
        <v>453</v>
      </c>
      <c r="C69" s="181" t="s">
        <v>454</v>
      </c>
      <c r="D69" s="180" t="s">
        <v>455</v>
      </c>
      <c r="E69" s="198" t="s">
        <v>456</v>
      </c>
      <c r="F69" s="180" t="s">
        <v>457</v>
      </c>
      <c r="G69" s="180"/>
      <c r="H69" s="180" t="s">
        <v>458</v>
      </c>
      <c r="I69" s="180" t="s">
        <v>199</v>
      </c>
      <c r="J69" s="180" t="s">
        <v>199</v>
      </c>
      <c r="K69" s="180" t="s">
        <v>199</v>
      </c>
      <c r="L69" s="180" t="s">
        <v>199</v>
      </c>
      <c r="M69" s="180" t="s">
        <v>488</v>
      </c>
      <c r="N69" s="180" t="s">
        <v>489</v>
      </c>
      <c r="O69" s="183" t="s">
        <v>490</v>
      </c>
      <c r="P69" s="72" t="s">
        <v>491</v>
      </c>
      <c r="Q69" s="180" t="s">
        <v>492</v>
      </c>
      <c r="R69" s="180" t="s">
        <v>99</v>
      </c>
      <c r="S69" s="184">
        <v>45428</v>
      </c>
      <c r="T69" s="184">
        <v>45107</v>
      </c>
      <c r="U69" s="184" t="s">
        <v>281</v>
      </c>
      <c r="V69" s="40"/>
      <c r="W69" s="180"/>
      <c r="X69" s="180"/>
      <c r="Y69" s="180" t="s">
        <v>207</v>
      </c>
      <c r="Z69" s="180" t="s">
        <v>208</v>
      </c>
      <c r="AA69" s="180" t="s">
        <v>423</v>
      </c>
      <c r="AB69" s="180" t="s">
        <v>199</v>
      </c>
      <c r="AC69" s="183" t="s">
        <v>199</v>
      </c>
      <c r="AD69" s="180" t="s">
        <v>487</v>
      </c>
      <c r="AE69" s="180" t="s">
        <v>199</v>
      </c>
      <c r="AF69" s="180" t="s">
        <v>199</v>
      </c>
      <c r="AG69" s="180" t="s">
        <v>199</v>
      </c>
      <c r="AH69" s="180" t="s">
        <v>199</v>
      </c>
      <c r="AI69" s="180" t="s">
        <v>199</v>
      </c>
      <c r="AJ69" s="180" t="s">
        <v>199</v>
      </c>
      <c r="AK69" s="180" t="s">
        <v>199</v>
      </c>
      <c r="AL69" s="180" t="s">
        <v>472</v>
      </c>
    </row>
    <row r="70" spans="2:38" s="187" customFormat="1" ht="128.25" hidden="1">
      <c r="B70" s="180" t="s">
        <v>453</v>
      </c>
      <c r="C70" s="181" t="s">
        <v>454</v>
      </c>
      <c r="D70" s="180" t="s">
        <v>455</v>
      </c>
      <c r="E70" s="198" t="s">
        <v>456</v>
      </c>
      <c r="F70" s="180" t="s">
        <v>493</v>
      </c>
      <c r="G70" s="180"/>
      <c r="H70" s="180" t="s">
        <v>458</v>
      </c>
      <c r="I70" s="180" t="s">
        <v>199</v>
      </c>
      <c r="J70" s="180" t="s">
        <v>199</v>
      </c>
      <c r="K70" s="180" t="s">
        <v>199</v>
      </c>
      <c r="L70" s="180" t="s">
        <v>199</v>
      </c>
      <c r="M70" s="180" t="s">
        <v>494</v>
      </c>
      <c r="N70" s="180" t="s">
        <v>495</v>
      </c>
      <c r="O70" s="180" t="s">
        <v>496</v>
      </c>
      <c r="P70" s="180" t="s">
        <v>486</v>
      </c>
      <c r="Q70" s="180"/>
      <c r="R70" s="180" t="s">
        <v>99</v>
      </c>
      <c r="S70" s="193">
        <v>45293</v>
      </c>
      <c r="T70" s="193">
        <v>45322</v>
      </c>
      <c r="U70" s="184" t="s">
        <v>133</v>
      </c>
      <c r="V70" s="40"/>
      <c r="W70" s="180"/>
      <c r="X70" s="205">
        <v>0.5</v>
      </c>
      <c r="Y70" s="180" t="s">
        <v>400</v>
      </c>
      <c r="Z70" s="180" t="s">
        <v>199</v>
      </c>
      <c r="AA70" s="180" t="s">
        <v>199</v>
      </c>
      <c r="AB70" s="180" t="s">
        <v>199</v>
      </c>
      <c r="AC70" s="180" t="s">
        <v>199</v>
      </c>
      <c r="AD70" s="180" t="s">
        <v>364</v>
      </c>
      <c r="AE70" s="180" t="s">
        <v>248</v>
      </c>
      <c r="AF70" s="180" t="s">
        <v>199</v>
      </c>
      <c r="AG70" s="180" t="s">
        <v>199</v>
      </c>
      <c r="AH70" s="180" t="s">
        <v>199</v>
      </c>
      <c r="AI70" s="180" t="s">
        <v>199</v>
      </c>
      <c r="AJ70" s="180" t="s">
        <v>402</v>
      </c>
      <c r="AK70" s="180" t="s">
        <v>403</v>
      </c>
      <c r="AL70" s="180" t="s">
        <v>497</v>
      </c>
    </row>
    <row r="71" spans="2:38" s="187" customFormat="1" ht="128.25" hidden="1">
      <c r="B71" s="180" t="s">
        <v>453</v>
      </c>
      <c r="C71" s="181" t="s">
        <v>454</v>
      </c>
      <c r="D71" s="180" t="s">
        <v>455</v>
      </c>
      <c r="E71" s="198" t="s">
        <v>456</v>
      </c>
      <c r="F71" s="180" t="s">
        <v>493</v>
      </c>
      <c r="G71" s="180"/>
      <c r="H71" s="180" t="s">
        <v>458</v>
      </c>
      <c r="I71" s="180" t="s">
        <v>199</v>
      </c>
      <c r="J71" s="180" t="s">
        <v>199</v>
      </c>
      <c r="K71" s="180" t="s">
        <v>199</v>
      </c>
      <c r="L71" s="180" t="s">
        <v>199</v>
      </c>
      <c r="M71" s="180" t="s">
        <v>498</v>
      </c>
      <c r="N71" s="180" t="s">
        <v>499</v>
      </c>
      <c r="O71" s="180" t="s">
        <v>500</v>
      </c>
      <c r="P71" s="180" t="s">
        <v>501</v>
      </c>
      <c r="Q71" s="180"/>
      <c r="R71" s="180" t="s">
        <v>99</v>
      </c>
      <c r="S71" s="196">
        <v>45422</v>
      </c>
      <c r="T71" s="196">
        <v>45656</v>
      </c>
      <c r="U71" s="184" t="s">
        <v>133</v>
      </c>
      <c r="V71" s="40"/>
      <c r="W71" s="180"/>
      <c r="X71" s="205">
        <v>0.5</v>
      </c>
      <c r="Y71" s="180" t="s">
        <v>400</v>
      </c>
      <c r="Z71" s="180" t="s">
        <v>199</v>
      </c>
      <c r="AA71" s="180" t="s">
        <v>199</v>
      </c>
      <c r="AB71" s="180" t="s">
        <v>199</v>
      </c>
      <c r="AC71" s="180" t="s">
        <v>199</v>
      </c>
      <c r="AD71" s="180" t="s">
        <v>364</v>
      </c>
      <c r="AE71" s="180" t="s">
        <v>248</v>
      </c>
      <c r="AF71" s="180" t="s">
        <v>199</v>
      </c>
      <c r="AG71" s="180" t="s">
        <v>199</v>
      </c>
      <c r="AH71" s="180" t="s">
        <v>199</v>
      </c>
      <c r="AI71" s="180" t="s">
        <v>199</v>
      </c>
      <c r="AJ71" s="180" t="s">
        <v>402</v>
      </c>
      <c r="AK71" s="180" t="s">
        <v>502</v>
      </c>
      <c r="AL71" s="180" t="s">
        <v>497</v>
      </c>
    </row>
    <row r="72" spans="2:38" s="187" customFormat="1" ht="128.25" hidden="1">
      <c r="B72" s="180" t="s">
        <v>453</v>
      </c>
      <c r="C72" s="181" t="s">
        <v>454</v>
      </c>
      <c r="D72" s="180" t="s">
        <v>455</v>
      </c>
      <c r="E72" s="198" t="s">
        <v>456</v>
      </c>
      <c r="F72" s="180" t="s">
        <v>493</v>
      </c>
      <c r="G72" s="180"/>
      <c r="H72" s="180" t="s">
        <v>458</v>
      </c>
      <c r="I72" s="180" t="s">
        <v>199</v>
      </c>
      <c r="J72" s="180" t="s">
        <v>199</v>
      </c>
      <c r="K72" s="180" t="s">
        <v>199</v>
      </c>
      <c r="L72" s="180" t="s">
        <v>199</v>
      </c>
      <c r="M72" s="180" t="s">
        <v>503</v>
      </c>
      <c r="N72" s="180" t="s">
        <v>504</v>
      </c>
      <c r="O72" s="183" t="s">
        <v>505</v>
      </c>
      <c r="P72" s="180" t="s">
        <v>471</v>
      </c>
      <c r="Q72" s="180" t="s">
        <v>1724</v>
      </c>
      <c r="R72" s="180" t="s">
        <v>133</v>
      </c>
      <c r="S72" s="184">
        <v>45292</v>
      </c>
      <c r="T72" s="184">
        <v>45322</v>
      </c>
      <c r="U72" s="184" t="s">
        <v>133</v>
      </c>
      <c r="V72" s="40"/>
      <c r="W72" s="180"/>
      <c r="X72" s="205">
        <v>0.6</v>
      </c>
      <c r="Y72" s="180" t="s">
        <v>463</v>
      </c>
      <c r="Z72" s="180" t="s">
        <v>208</v>
      </c>
      <c r="AA72" s="180" t="s">
        <v>423</v>
      </c>
      <c r="AB72" s="180" t="s">
        <v>199</v>
      </c>
      <c r="AC72" s="180" t="s">
        <v>199</v>
      </c>
      <c r="AD72" s="180" t="s">
        <v>209</v>
      </c>
      <c r="AE72" s="180" t="s">
        <v>199</v>
      </c>
      <c r="AF72" s="180" t="s">
        <v>199</v>
      </c>
      <c r="AG72" s="180" t="s">
        <v>199</v>
      </c>
      <c r="AH72" s="180" t="s">
        <v>199</v>
      </c>
      <c r="AI72" s="180" t="s">
        <v>199</v>
      </c>
      <c r="AJ72" s="180" t="s">
        <v>199</v>
      </c>
      <c r="AK72" s="180" t="s">
        <v>199</v>
      </c>
      <c r="AL72" s="180" t="s">
        <v>472</v>
      </c>
    </row>
    <row r="73" spans="2:38" s="187" customFormat="1" ht="128.25" hidden="1">
      <c r="B73" s="180" t="s">
        <v>453</v>
      </c>
      <c r="C73" s="181" t="s">
        <v>454</v>
      </c>
      <c r="D73" s="180" t="s">
        <v>455</v>
      </c>
      <c r="E73" s="198" t="s">
        <v>456</v>
      </c>
      <c r="F73" s="180" t="s">
        <v>493</v>
      </c>
      <c r="G73" s="180"/>
      <c r="H73" s="180" t="s">
        <v>458</v>
      </c>
      <c r="I73" s="180" t="s">
        <v>199</v>
      </c>
      <c r="J73" s="180" t="s">
        <v>199</v>
      </c>
      <c r="K73" s="180" t="s">
        <v>199</v>
      </c>
      <c r="L73" s="180" t="s">
        <v>199</v>
      </c>
      <c r="M73" s="180" t="s">
        <v>506</v>
      </c>
      <c r="N73" s="180" t="s">
        <v>481</v>
      </c>
      <c r="O73" s="183" t="s">
        <v>507</v>
      </c>
      <c r="P73" s="180" t="s">
        <v>471</v>
      </c>
      <c r="Q73" s="180" t="s">
        <v>1725</v>
      </c>
      <c r="R73" s="180" t="s">
        <v>133</v>
      </c>
      <c r="S73" s="184">
        <v>45323</v>
      </c>
      <c r="T73" s="184">
        <v>45350</v>
      </c>
      <c r="U73" s="184" t="s">
        <v>281</v>
      </c>
      <c r="V73" s="40"/>
      <c r="W73" s="180"/>
      <c r="X73" s="205">
        <v>0.4</v>
      </c>
      <c r="Y73" s="180" t="s">
        <v>463</v>
      </c>
      <c r="Z73" s="180" t="s">
        <v>208</v>
      </c>
      <c r="AA73" s="180" t="s">
        <v>423</v>
      </c>
      <c r="AB73" s="180" t="s">
        <v>199</v>
      </c>
      <c r="AC73" s="180" t="s">
        <v>199</v>
      </c>
      <c r="AD73" s="180" t="s">
        <v>209</v>
      </c>
      <c r="AE73" s="180" t="s">
        <v>199</v>
      </c>
      <c r="AF73" s="180" t="s">
        <v>199</v>
      </c>
      <c r="AG73" s="180" t="s">
        <v>199</v>
      </c>
      <c r="AH73" s="180" t="s">
        <v>199</v>
      </c>
      <c r="AI73" s="180" t="s">
        <v>199</v>
      </c>
      <c r="AJ73" s="180" t="s">
        <v>199</v>
      </c>
      <c r="AK73" s="180" t="s">
        <v>199</v>
      </c>
      <c r="AL73" s="180" t="s">
        <v>472</v>
      </c>
    </row>
    <row r="74" spans="2:38" s="187" customFormat="1" ht="128.25" hidden="1">
      <c r="B74" s="180" t="s">
        <v>453</v>
      </c>
      <c r="C74" s="181" t="s">
        <v>454</v>
      </c>
      <c r="D74" s="180" t="s">
        <v>455</v>
      </c>
      <c r="E74" s="198" t="s">
        <v>456</v>
      </c>
      <c r="F74" s="180" t="s">
        <v>508</v>
      </c>
      <c r="G74" s="180"/>
      <c r="H74" s="180" t="s">
        <v>458</v>
      </c>
      <c r="I74" s="180" t="s">
        <v>199</v>
      </c>
      <c r="J74" s="180" t="s">
        <v>199</v>
      </c>
      <c r="K74" s="180" t="s">
        <v>199</v>
      </c>
      <c r="L74" s="180" t="s">
        <v>199</v>
      </c>
      <c r="M74" s="180" t="s">
        <v>509</v>
      </c>
      <c r="N74" s="180" t="s">
        <v>510</v>
      </c>
      <c r="O74" s="183" t="s">
        <v>511</v>
      </c>
      <c r="P74" s="180" t="s">
        <v>471</v>
      </c>
      <c r="Q74" s="180" t="s">
        <v>1725</v>
      </c>
      <c r="R74" s="180" t="s">
        <v>133</v>
      </c>
      <c r="S74" s="184">
        <v>45292</v>
      </c>
      <c r="T74" s="184">
        <v>45473</v>
      </c>
      <c r="U74" s="184" t="s">
        <v>512</v>
      </c>
      <c r="V74" s="40"/>
      <c r="W74" s="180"/>
      <c r="X74" s="205">
        <v>0.5</v>
      </c>
      <c r="Y74" s="180" t="s">
        <v>463</v>
      </c>
      <c r="Z74" s="180" t="s">
        <v>374</v>
      </c>
      <c r="AA74" s="180" t="s">
        <v>199</v>
      </c>
      <c r="AB74" s="180" t="s">
        <v>199</v>
      </c>
      <c r="AC74" s="180" t="s">
        <v>199</v>
      </c>
      <c r="AD74" s="180" t="s">
        <v>513</v>
      </c>
      <c r="AE74" s="180" t="s">
        <v>199</v>
      </c>
      <c r="AF74" s="180" t="s">
        <v>199</v>
      </c>
      <c r="AG74" s="180" t="s">
        <v>199</v>
      </c>
      <c r="AH74" s="180" t="s">
        <v>199</v>
      </c>
      <c r="AI74" s="180" t="s">
        <v>199</v>
      </c>
      <c r="AJ74" s="180" t="s">
        <v>199</v>
      </c>
      <c r="AK74" s="180" t="s">
        <v>199</v>
      </c>
      <c r="AL74" s="180" t="s">
        <v>472</v>
      </c>
    </row>
    <row r="75" spans="2:38" s="187" customFormat="1" ht="128.25" hidden="1">
      <c r="B75" s="180" t="s">
        <v>453</v>
      </c>
      <c r="C75" s="181" t="s">
        <v>454</v>
      </c>
      <c r="D75" s="180" t="s">
        <v>455</v>
      </c>
      <c r="E75" s="198" t="s">
        <v>456</v>
      </c>
      <c r="F75" s="180" t="s">
        <v>508</v>
      </c>
      <c r="G75" s="180"/>
      <c r="H75" s="180" t="s">
        <v>458</v>
      </c>
      <c r="I75" s="180" t="s">
        <v>199</v>
      </c>
      <c r="J75" s="180" t="s">
        <v>199</v>
      </c>
      <c r="K75" s="180" t="s">
        <v>199</v>
      </c>
      <c r="L75" s="180" t="s">
        <v>199</v>
      </c>
      <c r="M75" s="180" t="s">
        <v>514</v>
      </c>
      <c r="N75" s="180" t="s">
        <v>515</v>
      </c>
      <c r="O75" s="183" t="s">
        <v>511</v>
      </c>
      <c r="P75" s="180" t="s">
        <v>471</v>
      </c>
      <c r="Q75" s="180" t="s">
        <v>1726</v>
      </c>
      <c r="R75" s="180" t="s">
        <v>133</v>
      </c>
      <c r="S75" s="184">
        <v>45474</v>
      </c>
      <c r="T75" s="184">
        <v>45641</v>
      </c>
      <c r="U75" s="184" t="s">
        <v>512</v>
      </c>
      <c r="V75" s="40"/>
      <c r="W75" s="180"/>
      <c r="X75" s="205">
        <v>0.5</v>
      </c>
      <c r="Y75" s="180" t="s">
        <v>463</v>
      </c>
      <c r="Z75" s="180" t="s">
        <v>374</v>
      </c>
      <c r="AA75" s="180" t="s">
        <v>199</v>
      </c>
      <c r="AB75" s="180" t="s">
        <v>199</v>
      </c>
      <c r="AC75" s="180" t="s">
        <v>199</v>
      </c>
      <c r="AD75" s="180" t="s">
        <v>513</v>
      </c>
      <c r="AE75" s="180" t="s">
        <v>199</v>
      </c>
      <c r="AF75" s="180" t="s">
        <v>199</v>
      </c>
      <c r="AG75" s="180" t="s">
        <v>199</v>
      </c>
      <c r="AH75" s="180" t="s">
        <v>199</v>
      </c>
      <c r="AI75" s="180" t="s">
        <v>199</v>
      </c>
      <c r="AJ75" s="180" t="s">
        <v>199</v>
      </c>
      <c r="AK75" s="180" t="s">
        <v>199</v>
      </c>
      <c r="AL75" s="180" t="s">
        <v>472</v>
      </c>
    </row>
    <row r="76" spans="2:38" s="187" customFormat="1" ht="199.5" hidden="1">
      <c r="B76" s="180" t="s">
        <v>516</v>
      </c>
      <c r="C76" s="181" t="s">
        <v>517</v>
      </c>
      <c r="D76" s="180" t="s">
        <v>518</v>
      </c>
      <c r="E76" s="180" t="s">
        <v>519</v>
      </c>
      <c r="F76" s="180" t="s">
        <v>520</v>
      </c>
      <c r="G76" s="180"/>
      <c r="H76" s="180" t="s">
        <v>281</v>
      </c>
      <c r="I76" s="180" t="s">
        <v>199</v>
      </c>
      <c r="J76" s="180" t="s">
        <v>199</v>
      </c>
      <c r="K76" s="180" t="s">
        <v>199</v>
      </c>
      <c r="L76" s="180" t="s">
        <v>199</v>
      </c>
      <c r="M76" s="180" t="s">
        <v>521</v>
      </c>
      <c r="N76" s="180" t="s">
        <v>522</v>
      </c>
      <c r="O76" s="183" t="s">
        <v>523</v>
      </c>
      <c r="P76" s="180" t="s">
        <v>524</v>
      </c>
      <c r="Q76" s="180" t="s">
        <v>525</v>
      </c>
      <c r="R76" s="180" t="s">
        <v>0</v>
      </c>
      <c r="S76" s="184">
        <v>45292</v>
      </c>
      <c r="T76" s="184">
        <v>45382</v>
      </c>
      <c r="U76" s="184" t="s">
        <v>0</v>
      </c>
      <c r="V76" s="40"/>
      <c r="W76" s="180"/>
      <c r="X76" s="185">
        <v>0.5</v>
      </c>
      <c r="Y76" s="180" t="s">
        <v>400</v>
      </c>
      <c r="Z76" s="180" t="s">
        <v>526</v>
      </c>
      <c r="AA76" s="180" t="s">
        <v>199</v>
      </c>
      <c r="AB76" s="180" t="s">
        <v>199</v>
      </c>
      <c r="AC76" s="180" t="s">
        <v>199</v>
      </c>
      <c r="AD76" s="180" t="s">
        <v>364</v>
      </c>
      <c r="AE76" s="180" t="s">
        <v>199</v>
      </c>
      <c r="AF76" s="180" t="s">
        <v>199</v>
      </c>
      <c r="AG76" s="180" t="s">
        <v>199</v>
      </c>
      <c r="AH76" s="180" t="s">
        <v>199</v>
      </c>
      <c r="AI76" s="180" t="s">
        <v>199</v>
      </c>
      <c r="AJ76" s="180" t="s">
        <v>402</v>
      </c>
      <c r="AK76" s="180" t="s">
        <v>527</v>
      </c>
      <c r="AL76" s="180" t="s">
        <v>528</v>
      </c>
    </row>
    <row r="77" spans="2:38" s="187" customFormat="1" ht="199.5" hidden="1">
      <c r="B77" s="180" t="s">
        <v>516</v>
      </c>
      <c r="C77" s="181" t="s">
        <v>517</v>
      </c>
      <c r="D77" s="180" t="s">
        <v>518</v>
      </c>
      <c r="E77" s="180" t="s">
        <v>519</v>
      </c>
      <c r="F77" s="180" t="s">
        <v>520</v>
      </c>
      <c r="G77" s="180"/>
      <c r="H77" s="180" t="s">
        <v>281</v>
      </c>
      <c r="I77" s="180" t="s">
        <v>199</v>
      </c>
      <c r="J77" s="180" t="s">
        <v>199</v>
      </c>
      <c r="K77" s="180" t="s">
        <v>199</v>
      </c>
      <c r="L77" s="180" t="s">
        <v>199</v>
      </c>
      <c r="M77" s="180" t="s">
        <v>529</v>
      </c>
      <c r="N77" s="180" t="s">
        <v>530</v>
      </c>
      <c r="O77" s="183" t="s">
        <v>531</v>
      </c>
      <c r="P77" s="180" t="s">
        <v>524</v>
      </c>
      <c r="Q77" s="180" t="s">
        <v>525</v>
      </c>
      <c r="R77" s="180" t="s">
        <v>0</v>
      </c>
      <c r="S77" s="184">
        <v>45383</v>
      </c>
      <c r="T77" s="184">
        <v>45473</v>
      </c>
      <c r="U77" s="184" t="s">
        <v>512</v>
      </c>
      <c r="V77" s="40"/>
      <c r="W77" s="180"/>
      <c r="X77" s="185">
        <v>0.5</v>
      </c>
      <c r="Y77" s="180" t="s">
        <v>400</v>
      </c>
      <c r="Z77" s="180" t="s">
        <v>526</v>
      </c>
      <c r="AA77" s="180" t="s">
        <v>199</v>
      </c>
      <c r="AB77" s="180" t="s">
        <v>199</v>
      </c>
      <c r="AC77" s="180" t="s">
        <v>199</v>
      </c>
      <c r="AD77" s="180" t="s">
        <v>364</v>
      </c>
      <c r="AE77" s="180" t="s">
        <v>199</v>
      </c>
      <c r="AF77" s="180" t="s">
        <v>199</v>
      </c>
      <c r="AG77" s="180" t="s">
        <v>199</v>
      </c>
      <c r="AH77" s="180" t="s">
        <v>199</v>
      </c>
      <c r="AI77" s="180" t="s">
        <v>199</v>
      </c>
      <c r="AJ77" s="180" t="s">
        <v>402</v>
      </c>
      <c r="AK77" s="180" t="s">
        <v>527</v>
      </c>
      <c r="AL77" s="180" t="s">
        <v>528</v>
      </c>
    </row>
    <row r="78" spans="2:38" s="187" customFormat="1" ht="199.5" hidden="1">
      <c r="B78" s="180" t="s">
        <v>516</v>
      </c>
      <c r="C78" s="181" t="s">
        <v>517</v>
      </c>
      <c r="D78" s="180" t="s">
        <v>518</v>
      </c>
      <c r="E78" s="180" t="s">
        <v>519</v>
      </c>
      <c r="F78" s="180" t="s">
        <v>520</v>
      </c>
      <c r="G78" s="180"/>
      <c r="H78" s="180" t="s">
        <v>281</v>
      </c>
      <c r="I78" s="180" t="s">
        <v>199</v>
      </c>
      <c r="J78" s="180" t="s">
        <v>199</v>
      </c>
      <c r="K78" s="180" t="s">
        <v>199</v>
      </c>
      <c r="L78" s="180" t="s">
        <v>199</v>
      </c>
      <c r="M78" s="180" t="s">
        <v>532</v>
      </c>
      <c r="N78" s="180" t="s">
        <v>533</v>
      </c>
      <c r="O78" s="183" t="s">
        <v>534</v>
      </c>
      <c r="P78" s="180" t="s">
        <v>535</v>
      </c>
      <c r="Q78" s="180" t="s">
        <v>536</v>
      </c>
      <c r="R78" s="180" t="s">
        <v>537</v>
      </c>
      <c r="S78" s="184">
        <v>45323</v>
      </c>
      <c r="T78" s="184">
        <v>45641</v>
      </c>
      <c r="U78" s="184" t="s">
        <v>512</v>
      </c>
      <c r="V78" s="40"/>
      <c r="W78" s="180"/>
      <c r="X78" s="185">
        <v>1</v>
      </c>
      <c r="Y78" s="180" t="s">
        <v>207</v>
      </c>
      <c r="Z78" s="180" t="s">
        <v>400</v>
      </c>
      <c r="AA78" s="180" t="s">
        <v>199</v>
      </c>
      <c r="AB78" s="180" t="s">
        <v>199</v>
      </c>
      <c r="AC78" s="180" t="s">
        <v>199</v>
      </c>
      <c r="AD78" s="180" t="s">
        <v>364</v>
      </c>
      <c r="AE78" s="180" t="s">
        <v>199</v>
      </c>
      <c r="AF78" s="180" t="s">
        <v>199</v>
      </c>
      <c r="AG78" s="180" t="s">
        <v>199</v>
      </c>
      <c r="AH78" s="180" t="s">
        <v>199</v>
      </c>
      <c r="AI78" s="180" t="s">
        <v>199</v>
      </c>
      <c r="AJ78" s="180" t="s">
        <v>402</v>
      </c>
      <c r="AK78" s="180" t="s">
        <v>403</v>
      </c>
      <c r="AL78" s="180" t="s">
        <v>538</v>
      </c>
    </row>
    <row r="79" spans="2:38" s="187" customFormat="1" ht="199.5" hidden="1">
      <c r="B79" s="180" t="s">
        <v>516</v>
      </c>
      <c r="C79" s="181" t="s">
        <v>517</v>
      </c>
      <c r="D79" s="180" t="s">
        <v>539</v>
      </c>
      <c r="E79" s="180" t="s">
        <v>540</v>
      </c>
      <c r="F79" s="180" t="s">
        <v>541</v>
      </c>
      <c r="G79" s="180" t="s">
        <v>542</v>
      </c>
      <c r="H79" s="180" t="s">
        <v>281</v>
      </c>
      <c r="I79" s="180" t="s">
        <v>199</v>
      </c>
      <c r="J79" s="180" t="s">
        <v>199</v>
      </c>
      <c r="K79" s="180" t="s">
        <v>199</v>
      </c>
      <c r="L79" s="180" t="s">
        <v>199</v>
      </c>
      <c r="M79" s="180" t="s">
        <v>543</v>
      </c>
      <c r="N79" s="180" t="s">
        <v>544</v>
      </c>
      <c r="O79" s="183" t="s">
        <v>545</v>
      </c>
      <c r="P79" s="180" t="s">
        <v>525</v>
      </c>
      <c r="Q79" s="180" t="s">
        <v>524</v>
      </c>
      <c r="R79" s="180" t="s">
        <v>0</v>
      </c>
      <c r="S79" s="184">
        <v>45383</v>
      </c>
      <c r="T79" s="184">
        <v>45397</v>
      </c>
      <c r="U79" s="184" t="s">
        <v>512</v>
      </c>
      <c r="V79" s="40"/>
      <c r="W79" s="180"/>
      <c r="X79" s="185">
        <v>0.15</v>
      </c>
      <c r="Y79" s="180" t="s">
        <v>526</v>
      </c>
      <c r="Z79" s="180" t="s">
        <v>208</v>
      </c>
      <c r="AA79" s="180" t="s">
        <v>199</v>
      </c>
      <c r="AB79" s="180" t="s">
        <v>199</v>
      </c>
      <c r="AC79" s="180" t="s">
        <v>199</v>
      </c>
      <c r="AD79" s="180" t="s">
        <v>364</v>
      </c>
      <c r="AE79" s="180" t="s">
        <v>199</v>
      </c>
      <c r="AF79" s="180"/>
      <c r="AG79" s="180"/>
      <c r="AH79" s="180"/>
      <c r="AI79" s="180" t="s">
        <v>199</v>
      </c>
      <c r="AJ79" s="180" t="s">
        <v>365</v>
      </c>
      <c r="AK79" s="180" t="s">
        <v>366</v>
      </c>
      <c r="AL79" s="180" t="s">
        <v>528</v>
      </c>
    </row>
    <row r="80" spans="2:38" s="187" customFormat="1" ht="199.5" hidden="1">
      <c r="B80" s="180" t="s">
        <v>516</v>
      </c>
      <c r="C80" s="181" t="s">
        <v>517</v>
      </c>
      <c r="D80" s="180" t="s">
        <v>539</v>
      </c>
      <c r="E80" s="180" t="s">
        <v>540</v>
      </c>
      <c r="F80" s="180" t="s">
        <v>541</v>
      </c>
      <c r="G80" s="180" t="s">
        <v>542</v>
      </c>
      <c r="H80" s="180" t="s">
        <v>281</v>
      </c>
      <c r="I80" s="180" t="s">
        <v>199</v>
      </c>
      <c r="J80" s="180" t="s">
        <v>199</v>
      </c>
      <c r="K80" s="180" t="s">
        <v>199</v>
      </c>
      <c r="L80" s="180" t="s">
        <v>199</v>
      </c>
      <c r="M80" s="180" t="s">
        <v>546</v>
      </c>
      <c r="N80" s="180" t="s">
        <v>547</v>
      </c>
      <c r="O80" s="183" t="s">
        <v>548</v>
      </c>
      <c r="P80" s="180" t="s">
        <v>525</v>
      </c>
      <c r="Q80" s="180" t="s">
        <v>524</v>
      </c>
      <c r="R80" s="180" t="s">
        <v>0</v>
      </c>
      <c r="S80" s="184">
        <v>45474</v>
      </c>
      <c r="T80" s="184">
        <v>45488</v>
      </c>
      <c r="U80" s="184" t="s">
        <v>512</v>
      </c>
      <c r="V80" s="40"/>
      <c r="W80" s="180"/>
      <c r="X80" s="185">
        <v>0.15</v>
      </c>
      <c r="Y80" s="180" t="s">
        <v>526</v>
      </c>
      <c r="Z80" s="180" t="s">
        <v>208</v>
      </c>
      <c r="AA80" s="180" t="s">
        <v>199</v>
      </c>
      <c r="AB80" s="180" t="s">
        <v>199</v>
      </c>
      <c r="AC80" s="180" t="s">
        <v>199</v>
      </c>
      <c r="AD80" s="180" t="s">
        <v>364</v>
      </c>
      <c r="AE80" s="180" t="s">
        <v>199</v>
      </c>
      <c r="AF80" s="180" t="s">
        <v>199</v>
      </c>
      <c r="AG80" s="180" t="s">
        <v>199</v>
      </c>
      <c r="AH80" s="180" t="s">
        <v>199</v>
      </c>
      <c r="AI80" s="180" t="s">
        <v>199</v>
      </c>
      <c r="AJ80" s="180" t="s">
        <v>365</v>
      </c>
      <c r="AK80" s="180" t="s">
        <v>366</v>
      </c>
      <c r="AL80" s="180" t="s">
        <v>528</v>
      </c>
    </row>
    <row r="81" spans="2:38" s="187" customFormat="1" ht="199.5" hidden="1">
      <c r="B81" s="180" t="s">
        <v>516</v>
      </c>
      <c r="C81" s="181" t="s">
        <v>517</v>
      </c>
      <c r="D81" s="180" t="s">
        <v>539</v>
      </c>
      <c r="E81" s="180" t="s">
        <v>540</v>
      </c>
      <c r="F81" s="180" t="s">
        <v>541</v>
      </c>
      <c r="G81" s="180" t="s">
        <v>542</v>
      </c>
      <c r="H81" s="180" t="s">
        <v>281</v>
      </c>
      <c r="I81" s="180" t="s">
        <v>199</v>
      </c>
      <c r="J81" s="180" t="s">
        <v>199</v>
      </c>
      <c r="K81" s="180" t="s">
        <v>199</v>
      </c>
      <c r="L81" s="180" t="s">
        <v>199</v>
      </c>
      <c r="M81" s="180" t="s">
        <v>549</v>
      </c>
      <c r="N81" s="180" t="s">
        <v>550</v>
      </c>
      <c r="O81" s="183" t="s">
        <v>551</v>
      </c>
      <c r="P81" s="180" t="s">
        <v>525</v>
      </c>
      <c r="Q81" s="180" t="s">
        <v>524</v>
      </c>
      <c r="R81" s="180" t="s">
        <v>0</v>
      </c>
      <c r="S81" s="184">
        <v>45566</v>
      </c>
      <c r="T81" s="184">
        <v>45580</v>
      </c>
      <c r="U81" s="184" t="s">
        <v>512</v>
      </c>
      <c r="V81" s="40"/>
      <c r="W81" s="180"/>
      <c r="X81" s="185">
        <v>0.2</v>
      </c>
      <c r="Y81" s="180" t="s">
        <v>526</v>
      </c>
      <c r="Z81" s="180" t="s">
        <v>208</v>
      </c>
      <c r="AA81" s="180" t="s">
        <v>199</v>
      </c>
      <c r="AB81" s="180" t="s">
        <v>199</v>
      </c>
      <c r="AC81" s="180" t="s">
        <v>199</v>
      </c>
      <c r="AD81" s="180" t="s">
        <v>364</v>
      </c>
      <c r="AE81" s="180" t="s">
        <v>199</v>
      </c>
      <c r="AF81" s="180" t="s">
        <v>199</v>
      </c>
      <c r="AG81" s="180" t="s">
        <v>199</v>
      </c>
      <c r="AH81" s="180" t="s">
        <v>199</v>
      </c>
      <c r="AI81" s="180" t="s">
        <v>199</v>
      </c>
      <c r="AJ81" s="180" t="s">
        <v>365</v>
      </c>
      <c r="AK81" s="180" t="s">
        <v>366</v>
      </c>
      <c r="AL81" s="180" t="s">
        <v>528</v>
      </c>
    </row>
    <row r="82" spans="2:38" s="187" customFormat="1" ht="199.5" hidden="1">
      <c r="B82" s="180" t="s">
        <v>516</v>
      </c>
      <c r="C82" s="181" t="s">
        <v>517</v>
      </c>
      <c r="D82" s="180" t="s">
        <v>539</v>
      </c>
      <c r="E82" s="180" t="s">
        <v>540</v>
      </c>
      <c r="F82" s="180"/>
      <c r="G82" s="180"/>
      <c r="H82" s="180" t="s">
        <v>552</v>
      </c>
      <c r="I82" s="180" t="s">
        <v>199</v>
      </c>
      <c r="J82" s="180" t="s">
        <v>199</v>
      </c>
      <c r="K82" s="180" t="s">
        <v>199</v>
      </c>
      <c r="L82" s="180" t="s">
        <v>199</v>
      </c>
      <c r="M82" s="180" t="s">
        <v>553</v>
      </c>
      <c r="N82" s="180" t="s">
        <v>554</v>
      </c>
      <c r="O82" s="183" t="s">
        <v>555</v>
      </c>
      <c r="P82" s="180" t="s">
        <v>525</v>
      </c>
      <c r="Q82" s="180" t="s">
        <v>524</v>
      </c>
      <c r="R82" s="180" t="s">
        <v>0</v>
      </c>
      <c r="S82" s="184">
        <v>45383</v>
      </c>
      <c r="T82" s="184">
        <v>45397</v>
      </c>
      <c r="U82" s="184" t="s">
        <v>512</v>
      </c>
      <c r="V82" s="40"/>
      <c r="W82" s="180"/>
      <c r="X82" s="185">
        <v>0.15</v>
      </c>
      <c r="Y82" s="180" t="s">
        <v>526</v>
      </c>
      <c r="Z82" s="180" t="s">
        <v>208</v>
      </c>
      <c r="AA82" s="180" t="s">
        <v>199</v>
      </c>
      <c r="AB82" s="180" t="s">
        <v>199</v>
      </c>
      <c r="AC82" s="180" t="s">
        <v>199</v>
      </c>
      <c r="AD82" s="180" t="s">
        <v>364</v>
      </c>
      <c r="AE82" s="180" t="s">
        <v>199</v>
      </c>
      <c r="AF82" s="180" t="s">
        <v>199</v>
      </c>
      <c r="AG82" s="180" t="s">
        <v>199</v>
      </c>
      <c r="AH82" s="180" t="s">
        <v>199</v>
      </c>
      <c r="AI82" s="180" t="s">
        <v>199</v>
      </c>
      <c r="AJ82" s="180" t="s">
        <v>402</v>
      </c>
      <c r="AK82" s="180" t="s">
        <v>556</v>
      </c>
      <c r="AL82" s="180" t="s">
        <v>528</v>
      </c>
    </row>
    <row r="83" spans="2:38" s="187" customFormat="1" ht="199.5" hidden="1">
      <c r="B83" s="180" t="s">
        <v>516</v>
      </c>
      <c r="C83" s="181" t="s">
        <v>517</v>
      </c>
      <c r="D83" s="180" t="s">
        <v>539</v>
      </c>
      <c r="E83" s="180" t="s">
        <v>540</v>
      </c>
      <c r="F83" s="180"/>
      <c r="G83" s="180"/>
      <c r="H83" s="180" t="s">
        <v>281</v>
      </c>
      <c r="I83" s="180" t="s">
        <v>199</v>
      </c>
      <c r="J83" s="180" t="s">
        <v>199</v>
      </c>
      <c r="K83" s="180" t="s">
        <v>199</v>
      </c>
      <c r="L83" s="180" t="s">
        <v>199</v>
      </c>
      <c r="M83" s="180" t="s">
        <v>557</v>
      </c>
      <c r="N83" s="180" t="s">
        <v>554</v>
      </c>
      <c r="O83" s="183" t="s">
        <v>558</v>
      </c>
      <c r="P83" s="180" t="s">
        <v>525</v>
      </c>
      <c r="Q83" s="180" t="s">
        <v>524</v>
      </c>
      <c r="R83" s="180" t="s">
        <v>0</v>
      </c>
      <c r="S83" s="184">
        <v>45474</v>
      </c>
      <c r="T83" s="184">
        <v>45488</v>
      </c>
      <c r="U83" s="184" t="s">
        <v>512</v>
      </c>
      <c r="V83" s="40"/>
      <c r="W83" s="180"/>
      <c r="X83" s="185">
        <v>0.15</v>
      </c>
      <c r="Y83" s="180" t="s">
        <v>526</v>
      </c>
      <c r="Z83" s="180" t="s">
        <v>208</v>
      </c>
      <c r="AA83" s="180" t="s">
        <v>199</v>
      </c>
      <c r="AB83" s="180" t="s">
        <v>199</v>
      </c>
      <c r="AC83" s="180" t="s">
        <v>199</v>
      </c>
      <c r="AD83" s="180" t="s">
        <v>364</v>
      </c>
      <c r="AE83" s="180" t="s">
        <v>199</v>
      </c>
      <c r="AF83" s="180" t="s">
        <v>199</v>
      </c>
      <c r="AG83" s="180" t="s">
        <v>199</v>
      </c>
      <c r="AH83" s="180" t="s">
        <v>199</v>
      </c>
      <c r="AI83" s="180" t="s">
        <v>199</v>
      </c>
      <c r="AJ83" s="180" t="s">
        <v>365</v>
      </c>
      <c r="AK83" s="180" t="s">
        <v>366</v>
      </c>
      <c r="AL83" s="180" t="s">
        <v>528</v>
      </c>
    </row>
    <row r="84" spans="2:38" s="187" customFormat="1" ht="199.5" hidden="1">
      <c r="B84" s="180" t="s">
        <v>516</v>
      </c>
      <c r="C84" s="181" t="s">
        <v>517</v>
      </c>
      <c r="D84" s="180" t="s">
        <v>539</v>
      </c>
      <c r="E84" s="180" t="s">
        <v>540</v>
      </c>
      <c r="F84" s="180"/>
      <c r="G84" s="180"/>
      <c r="H84" s="180" t="s">
        <v>281</v>
      </c>
      <c r="I84" s="180" t="s">
        <v>199</v>
      </c>
      <c r="J84" s="180" t="s">
        <v>199</v>
      </c>
      <c r="K84" s="180" t="s">
        <v>199</v>
      </c>
      <c r="L84" s="180" t="s">
        <v>199</v>
      </c>
      <c r="M84" s="180" t="s">
        <v>559</v>
      </c>
      <c r="N84" s="180" t="s">
        <v>554</v>
      </c>
      <c r="O84" s="183" t="s">
        <v>558</v>
      </c>
      <c r="P84" s="180" t="s">
        <v>525</v>
      </c>
      <c r="Q84" s="180" t="s">
        <v>524</v>
      </c>
      <c r="R84" s="180" t="s">
        <v>0</v>
      </c>
      <c r="S84" s="184">
        <v>45566</v>
      </c>
      <c r="T84" s="184">
        <v>45580</v>
      </c>
      <c r="U84" s="184" t="s">
        <v>512</v>
      </c>
      <c r="V84" s="40"/>
      <c r="W84" s="180"/>
      <c r="X84" s="185">
        <v>0.2</v>
      </c>
      <c r="Y84" s="180" t="s">
        <v>526</v>
      </c>
      <c r="Z84" s="180" t="s">
        <v>208</v>
      </c>
      <c r="AA84" s="180" t="s">
        <v>199</v>
      </c>
      <c r="AB84" s="180" t="s">
        <v>199</v>
      </c>
      <c r="AC84" s="180" t="s">
        <v>199</v>
      </c>
      <c r="AD84" s="180" t="s">
        <v>364</v>
      </c>
      <c r="AE84" s="180" t="s">
        <v>199</v>
      </c>
      <c r="AF84" s="180" t="s">
        <v>199</v>
      </c>
      <c r="AG84" s="180" t="s">
        <v>199</v>
      </c>
      <c r="AH84" s="180" t="s">
        <v>199</v>
      </c>
      <c r="AI84" s="180" t="s">
        <v>199</v>
      </c>
      <c r="AJ84" s="180" t="s">
        <v>402</v>
      </c>
      <c r="AK84" s="180" t="s">
        <v>556</v>
      </c>
      <c r="AL84" s="180" t="s">
        <v>528</v>
      </c>
    </row>
    <row r="85" spans="2:38" s="187" customFormat="1" ht="199.5" hidden="1">
      <c r="B85" s="180" t="s">
        <v>516</v>
      </c>
      <c r="C85" s="181" t="s">
        <v>517</v>
      </c>
      <c r="D85" s="180" t="s">
        <v>539</v>
      </c>
      <c r="E85" s="180" t="s">
        <v>540</v>
      </c>
      <c r="F85" s="180" t="s">
        <v>541</v>
      </c>
      <c r="G85" s="180"/>
      <c r="H85" s="180" t="s">
        <v>281</v>
      </c>
      <c r="I85" s="180" t="s">
        <v>199</v>
      </c>
      <c r="J85" s="180" t="s">
        <v>199</v>
      </c>
      <c r="K85" s="180" t="s">
        <v>199</v>
      </c>
      <c r="L85" s="180" t="s">
        <v>199</v>
      </c>
      <c r="M85" s="180" t="s">
        <v>592</v>
      </c>
      <c r="N85" s="180" t="s">
        <v>593</v>
      </c>
      <c r="O85" s="180" t="s">
        <v>594</v>
      </c>
      <c r="P85" s="180" t="s">
        <v>501</v>
      </c>
      <c r="Q85" s="180" t="s">
        <v>575</v>
      </c>
      <c r="R85" s="180" t="s">
        <v>99</v>
      </c>
      <c r="S85" s="196">
        <v>45352</v>
      </c>
      <c r="T85" s="196">
        <v>45275</v>
      </c>
      <c r="U85" s="184" t="s">
        <v>281</v>
      </c>
      <c r="V85" s="40"/>
      <c r="W85" s="180"/>
      <c r="X85" s="180"/>
      <c r="Y85" s="180" t="s">
        <v>400</v>
      </c>
      <c r="Z85" s="180" t="s">
        <v>199</v>
      </c>
      <c r="AA85" s="180" t="s">
        <v>199</v>
      </c>
      <c r="AB85" s="180" t="s">
        <v>199</v>
      </c>
      <c r="AC85" s="180" t="s">
        <v>199</v>
      </c>
      <c r="AD85" s="180" t="s">
        <v>364</v>
      </c>
      <c r="AE85" s="180" t="s">
        <v>248</v>
      </c>
      <c r="AF85" s="180" t="s">
        <v>199</v>
      </c>
      <c r="AG85" s="180" t="s">
        <v>199</v>
      </c>
      <c r="AH85" s="180" t="s">
        <v>199</v>
      </c>
      <c r="AI85" s="180" t="s">
        <v>199</v>
      </c>
      <c r="AJ85" s="180" t="s">
        <v>402</v>
      </c>
      <c r="AK85" s="180" t="s">
        <v>403</v>
      </c>
      <c r="AL85" s="180" t="s">
        <v>199</v>
      </c>
    </row>
    <row r="86" spans="2:38" s="187" customFormat="1" ht="199.5" hidden="1">
      <c r="B86" s="180" t="s">
        <v>516</v>
      </c>
      <c r="C86" s="181" t="s">
        <v>517</v>
      </c>
      <c r="D86" s="180" t="s">
        <v>539</v>
      </c>
      <c r="E86" s="180" t="s">
        <v>540</v>
      </c>
      <c r="F86" s="180" t="s">
        <v>541</v>
      </c>
      <c r="G86" s="180"/>
      <c r="H86" s="180" t="s">
        <v>281</v>
      </c>
      <c r="I86" s="180" t="s">
        <v>199</v>
      </c>
      <c r="J86" s="180" t="s">
        <v>199</v>
      </c>
      <c r="K86" s="180" t="s">
        <v>199</v>
      </c>
      <c r="L86" s="180" t="s">
        <v>199</v>
      </c>
      <c r="M86" s="180" t="s">
        <v>560</v>
      </c>
      <c r="N86" s="180" t="s">
        <v>561</v>
      </c>
      <c r="O86" s="183" t="s">
        <v>562</v>
      </c>
      <c r="P86" s="180" t="s">
        <v>535</v>
      </c>
      <c r="Q86" s="180" t="s">
        <v>563</v>
      </c>
      <c r="R86" s="180" t="s">
        <v>537</v>
      </c>
      <c r="S86" s="193">
        <v>45323</v>
      </c>
      <c r="T86" s="184">
        <v>45381</v>
      </c>
      <c r="U86" s="184" t="s">
        <v>281</v>
      </c>
      <c r="V86" s="40"/>
      <c r="W86" s="180"/>
      <c r="X86" s="185">
        <v>0.25</v>
      </c>
      <c r="Y86" s="180" t="s">
        <v>207</v>
      </c>
      <c r="Z86" s="180" t="s">
        <v>199</v>
      </c>
      <c r="AA86" s="180" t="s">
        <v>199</v>
      </c>
      <c r="AB86" s="180" t="s">
        <v>199</v>
      </c>
      <c r="AC86" s="180" t="s">
        <v>199</v>
      </c>
      <c r="AD86" s="180" t="s">
        <v>364</v>
      </c>
      <c r="AE86" s="180" t="s">
        <v>199</v>
      </c>
      <c r="AF86" s="180" t="s">
        <v>199</v>
      </c>
      <c r="AG86" s="180" t="s">
        <v>199</v>
      </c>
      <c r="AH86" s="180" t="s">
        <v>199</v>
      </c>
      <c r="AI86" s="180" t="s">
        <v>199</v>
      </c>
      <c r="AJ86" s="180" t="s">
        <v>365</v>
      </c>
      <c r="AK86" s="180" t="s">
        <v>366</v>
      </c>
      <c r="AL86" s="180" t="s">
        <v>538</v>
      </c>
    </row>
    <row r="87" spans="2:38" s="187" customFormat="1" ht="199.5" hidden="1">
      <c r="B87" s="180" t="s">
        <v>516</v>
      </c>
      <c r="C87" s="181" t="s">
        <v>517</v>
      </c>
      <c r="D87" s="180" t="s">
        <v>539</v>
      </c>
      <c r="E87" s="180" t="s">
        <v>540</v>
      </c>
      <c r="F87" s="180" t="s">
        <v>541</v>
      </c>
      <c r="G87" s="180"/>
      <c r="H87" s="180" t="s">
        <v>281</v>
      </c>
      <c r="I87" s="180" t="s">
        <v>199</v>
      </c>
      <c r="J87" s="180" t="s">
        <v>199</v>
      </c>
      <c r="K87" s="180" t="s">
        <v>199</v>
      </c>
      <c r="L87" s="180" t="s">
        <v>199</v>
      </c>
      <c r="M87" s="180" t="s">
        <v>564</v>
      </c>
      <c r="N87" s="180" t="s">
        <v>565</v>
      </c>
      <c r="O87" s="183" t="s">
        <v>566</v>
      </c>
      <c r="P87" s="180" t="s">
        <v>535</v>
      </c>
      <c r="Q87" s="180" t="s">
        <v>536</v>
      </c>
      <c r="R87" s="180" t="s">
        <v>537</v>
      </c>
      <c r="S87" s="184">
        <v>45383</v>
      </c>
      <c r="T87" s="184">
        <v>45641</v>
      </c>
      <c r="U87" s="184" t="s">
        <v>281</v>
      </c>
      <c r="V87" s="40"/>
      <c r="W87" s="180"/>
      <c r="X87" s="185">
        <v>0.25</v>
      </c>
      <c r="Y87" s="180" t="s">
        <v>401</v>
      </c>
      <c r="Z87" s="180" t="s">
        <v>199</v>
      </c>
      <c r="AA87" s="180" t="s">
        <v>199</v>
      </c>
      <c r="AB87" s="180" t="s">
        <v>199</v>
      </c>
      <c r="AC87" s="180" t="s">
        <v>199</v>
      </c>
      <c r="AD87" s="180" t="s">
        <v>364</v>
      </c>
      <c r="AE87" s="180" t="s">
        <v>199</v>
      </c>
      <c r="AF87" s="180" t="s">
        <v>199</v>
      </c>
      <c r="AG87" s="180" t="s">
        <v>199</v>
      </c>
      <c r="AH87" s="180" t="s">
        <v>199</v>
      </c>
      <c r="AI87" s="180" t="s">
        <v>199</v>
      </c>
      <c r="AJ87" s="180" t="s">
        <v>365</v>
      </c>
      <c r="AK87" s="180" t="s">
        <v>366</v>
      </c>
      <c r="AL87" s="180" t="s">
        <v>538</v>
      </c>
    </row>
    <row r="88" spans="2:38" s="187" customFormat="1" ht="199.5" hidden="1">
      <c r="B88" s="180" t="s">
        <v>516</v>
      </c>
      <c r="C88" s="181" t="s">
        <v>517</v>
      </c>
      <c r="D88" s="180" t="s">
        <v>539</v>
      </c>
      <c r="E88" s="180" t="s">
        <v>540</v>
      </c>
      <c r="F88" s="180" t="s">
        <v>541</v>
      </c>
      <c r="G88" s="180"/>
      <c r="H88" s="180" t="s">
        <v>281</v>
      </c>
      <c r="I88" s="180" t="s">
        <v>199</v>
      </c>
      <c r="J88" s="180" t="s">
        <v>199</v>
      </c>
      <c r="K88" s="180" t="s">
        <v>199</v>
      </c>
      <c r="L88" s="180" t="s">
        <v>199</v>
      </c>
      <c r="M88" s="180" t="s">
        <v>567</v>
      </c>
      <c r="N88" s="180" t="s">
        <v>568</v>
      </c>
      <c r="O88" s="183" t="s">
        <v>569</v>
      </c>
      <c r="P88" s="180" t="s">
        <v>535</v>
      </c>
      <c r="Q88" s="180" t="s">
        <v>536</v>
      </c>
      <c r="R88" s="180" t="s">
        <v>537</v>
      </c>
      <c r="S88" s="184">
        <v>45383</v>
      </c>
      <c r="T88" s="184">
        <v>45641</v>
      </c>
      <c r="U88" s="184" t="s">
        <v>281</v>
      </c>
      <c r="V88" s="40"/>
      <c r="W88" s="180"/>
      <c r="X88" s="185">
        <v>0.5</v>
      </c>
      <c r="Y88" s="180" t="s">
        <v>401</v>
      </c>
      <c r="Z88" s="180" t="s">
        <v>199</v>
      </c>
      <c r="AA88" s="180" t="s">
        <v>199</v>
      </c>
      <c r="AB88" s="180" t="s">
        <v>199</v>
      </c>
      <c r="AC88" s="180" t="s">
        <v>199</v>
      </c>
      <c r="AD88" s="180" t="s">
        <v>364</v>
      </c>
      <c r="AE88" s="180" t="s">
        <v>199</v>
      </c>
      <c r="AF88" s="180" t="s">
        <v>199</v>
      </c>
      <c r="AG88" s="180" t="s">
        <v>199</v>
      </c>
      <c r="AH88" s="180" t="s">
        <v>199</v>
      </c>
      <c r="AI88" s="180" t="s">
        <v>199</v>
      </c>
      <c r="AJ88" s="180" t="s">
        <v>365</v>
      </c>
      <c r="AK88" s="180" t="s">
        <v>366</v>
      </c>
      <c r="AL88" s="180" t="s">
        <v>570</v>
      </c>
    </row>
    <row r="89" spans="2:38" s="187" customFormat="1" ht="199.5" hidden="1">
      <c r="B89" s="180" t="s">
        <v>516</v>
      </c>
      <c r="C89" s="181" t="s">
        <v>517</v>
      </c>
      <c r="D89" s="180" t="s">
        <v>539</v>
      </c>
      <c r="E89" s="180" t="s">
        <v>540</v>
      </c>
      <c r="F89" s="180" t="s">
        <v>571</v>
      </c>
      <c r="G89" s="180"/>
      <c r="H89" s="180" t="s">
        <v>281</v>
      </c>
      <c r="I89" s="180" t="s">
        <v>199</v>
      </c>
      <c r="J89" s="180" t="s">
        <v>199</v>
      </c>
      <c r="K89" s="180" t="s">
        <v>199</v>
      </c>
      <c r="L89" s="180" t="s">
        <v>199</v>
      </c>
      <c r="M89" s="180" t="s">
        <v>572</v>
      </c>
      <c r="N89" s="180" t="s">
        <v>573</v>
      </c>
      <c r="O89" s="180" t="s">
        <v>574</v>
      </c>
      <c r="P89" s="180" t="s">
        <v>501</v>
      </c>
      <c r="Q89" s="180" t="s">
        <v>575</v>
      </c>
      <c r="R89" s="180" t="s">
        <v>99</v>
      </c>
      <c r="S89" s="193">
        <v>45323</v>
      </c>
      <c r="T89" s="193" t="s">
        <v>576</v>
      </c>
      <c r="U89" s="184" t="s">
        <v>281</v>
      </c>
      <c r="V89" s="40"/>
      <c r="W89" s="180"/>
      <c r="X89" s="205">
        <v>0.3</v>
      </c>
      <c r="Y89" s="180" t="s">
        <v>401</v>
      </c>
      <c r="Z89" s="180" t="s">
        <v>199</v>
      </c>
      <c r="AA89" s="180" t="s">
        <v>199</v>
      </c>
      <c r="AB89" s="180" t="s">
        <v>199</v>
      </c>
      <c r="AC89" s="180" t="s">
        <v>199</v>
      </c>
      <c r="AD89" s="180" t="s">
        <v>364</v>
      </c>
      <c r="AE89" s="180" t="s">
        <v>248</v>
      </c>
      <c r="AF89" s="180" t="s">
        <v>199</v>
      </c>
      <c r="AG89" s="180" t="s">
        <v>199</v>
      </c>
      <c r="AH89" s="180" t="s">
        <v>199</v>
      </c>
      <c r="AI89" s="180" t="s">
        <v>199</v>
      </c>
      <c r="AJ89" s="180" t="s">
        <v>577</v>
      </c>
      <c r="AK89" s="180" t="s">
        <v>578</v>
      </c>
      <c r="AL89" s="180" t="s">
        <v>497</v>
      </c>
    </row>
    <row r="90" spans="2:38" s="187" customFormat="1" ht="199.5" hidden="1">
      <c r="B90" s="180" t="s">
        <v>516</v>
      </c>
      <c r="C90" s="181" t="s">
        <v>517</v>
      </c>
      <c r="D90" s="180" t="s">
        <v>539</v>
      </c>
      <c r="E90" s="180" t="s">
        <v>540</v>
      </c>
      <c r="F90" s="180" t="s">
        <v>571</v>
      </c>
      <c r="G90" s="180"/>
      <c r="H90" s="180" t="s">
        <v>281</v>
      </c>
      <c r="I90" s="180" t="s">
        <v>199</v>
      </c>
      <c r="J90" s="180" t="s">
        <v>199</v>
      </c>
      <c r="K90" s="180" t="s">
        <v>199</v>
      </c>
      <c r="L90" s="180" t="s">
        <v>199</v>
      </c>
      <c r="M90" s="180" t="s">
        <v>579</v>
      </c>
      <c r="N90" s="180" t="s">
        <v>580</v>
      </c>
      <c r="O90" s="180" t="s">
        <v>581</v>
      </c>
      <c r="P90" s="180" t="s">
        <v>501</v>
      </c>
      <c r="Q90" s="180" t="s">
        <v>575</v>
      </c>
      <c r="R90" s="180" t="s">
        <v>99</v>
      </c>
      <c r="S90" s="193">
        <v>45383</v>
      </c>
      <c r="T90" s="193">
        <v>45412</v>
      </c>
      <c r="U90" s="184" t="s">
        <v>281</v>
      </c>
      <c r="V90" s="40"/>
      <c r="W90" s="180"/>
      <c r="X90" s="205">
        <v>0.3</v>
      </c>
      <c r="Y90" s="180" t="s">
        <v>401</v>
      </c>
      <c r="Z90" s="180" t="s">
        <v>199</v>
      </c>
      <c r="AA90" s="180" t="s">
        <v>199</v>
      </c>
      <c r="AB90" s="180" t="s">
        <v>199</v>
      </c>
      <c r="AC90" s="180" t="s">
        <v>199</v>
      </c>
      <c r="AD90" s="180" t="s">
        <v>364</v>
      </c>
      <c r="AE90" s="180" t="s">
        <v>248</v>
      </c>
      <c r="AF90" s="180" t="s">
        <v>199</v>
      </c>
      <c r="AG90" s="180" t="s">
        <v>199</v>
      </c>
      <c r="AH90" s="180" t="s">
        <v>199</v>
      </c>
      <c r="AI90" s="180" t="s">
        <v>199</v>
      </c>
      <c r="AJ90" s="180" t="s">
        <v>577</v>
      </c>
      <c r="AK90" s="180" t="s">
        <v>578</v>
      </c>
      <c r="AL90" s="180" t="s">
        <v>497</v>
      </c>
    </row>
    <row r="91" spans="2:38" s="187" customFormat="1" ht="199.5" hidden="1">
      <c r="B91" s="180" t="s">
        <v>516</v>
      </c>
      <c r="C91" s="181" t="s">
        <v>517</v>
      </c>
      <c r="D91" s="180" t="s">
        <v>539</v>
      </c>
      <c r="E91" s="180" t="s">
        <v>540</v>
      </c>
      <c r="F91" s="180" t="s">
        <v>571</v>
      </c>
      <c r="G91" s="180"/>
      <c r="H91" s="180" t="s">
        <v>281</v>
      </c>
      <c r="I91" s="180" t="s">
        <v>199</v>
      </c>
      <c r="J91" s="180" t="s">
        <v>199</v>
      </c>
      <c r="K91" s="180" t="s">
        <v>199</v>
      </c>
      <c r="L91" s="180" t="s">
        <v>199</v>
      </c>
      <c r="M91" s="180" t="s">
        <v>582</v>
      </c>
      <c r="N91" s="180" t="s">
        <v>583</v>
      </c>
      <c r="O91" s="180" t="s">
        <v>584</v>
      </c>
      <c r="P91" s="180" t="s">
        <v>501</v>
      </c>
      <c r="Q91" s="180" t="s">
        <v>575</v>
      </c>
      <c r="R91" s="180" t="s">
        <v>99</v>
      </c>
      <c r="S91" s="193">
        <v>45536</v>
      </c>
      <c r="T91" s="193">
        <v>45596</v>
      </c>
      <c r="U91" s="184" t="s">
        <v>281</v>
      </c>
      <c r="V91" s="40"/>
      <c r="W91" s="180"/>
      <c r="X91" s="205">
        <v>0.4</v>
      </c>
      <c r="Y91" s="180" t="s">
        <v>401</v>
      </c>
      <c r="Z91" s="180" t="s">
        <v>199</v>
      </c>
      <c r="AA91" s="180" t="s">
        <v>199</v>
      </c>
      <c r="AB91" s="180" t="s">
        <v>199</v>
      </c>
      <c r="AC91" s="180" t="s">
        <v>199</v>
      </c>
      <c r="AD91" s="180" t="s">
        <v>364</v>
      </c>
      <c r="AE91" s="180" t="s">
        <v>248</v>
      </c>
      <c r="AF91" s="180" t="s">
        <v>199</v>
      </c>
      <c r="AG91" s="180" t="s">
        <v>199</v>
      </c>
      <c r="AH91" s="180" t="s">
        <v>199</v>
      </c>
      <c r="AI91" s="180" t="s">
        <v>199</v>
      </c>
      <c r="AJ91" s="180" t="s">
        <v>577</v>
      </c>
      <c r="AK91" s="180" t="s">
        <v>578</v>
      </c>
      <c r="AL91" s="180" t="s">
        <v>497</v>
      </c>
    </row>
    <row r="92" spans="2:38" s="187" customFormat="1" ht="199.5" hidden="1">
      <c r="B92" s="180" t="s">
        <v>516</v>
      </c>
      <c r="C92" s="181" t="s">
        <v>517</v>
      </c>
      <c r="D92" s="180" t="s">
        <v>539</v>
      </c>
      <c r="E92" s="180" t="s">
        <v>540</v>
      </c>
      <c r="F92" s="180" t="s">
        <v>571</v>
      </c>
      <c r="G92" s="180"/>
      <c r="H92" s="180" t="s">
        <v>281</v>
      </c>
      <c r="I92" s="180" t="s">
        <v>199</v>
      </c>
      <c r="J92" s="180" t="s">
        <v>199</v>
      </c>
      <c r="K92" s="180" t="s">
        <v>199</v>
      </c>
      <c r="L92" s="180" t="s">
        <v>199</v>
      </c>
      <c r="M92" s="180" t="s">
        <v>585</v>
      </c>
      <c r="N92" s="180" t="s">
        <v>586</v>
      </c>
      <c r="O92" s="183" t="s">
        <v>587</v>
      </c>
      <c r="P92" s="180" t="s">
        <v>535</v>
      </c>
      <c r="Q92" s="180" t="s">
        <v>536</v>
      </c>
      <c r="R92" s="180" t="s">
        <v>537</v>
      </c>
      <c r="S92" s="184">
        <v>45323</v>
      </c>
      <c r="T92" s="184">
        <v>45473</v>
      </c>
      <c r="U92" s="184" t="s">
        <v>281</v>
      </c>
      <c r="V92" s="40"/>
      <c r="W92" s="180"/>
      <c r="X92" s="185">
        <v>0.3</v>
      </c>
      <c r="Y92" s="180" t="s">
        <v>400</v>
      </c>
      <c r="Z92" s="180" t="s">
        <v>207</v>
      </c>
      <c r="AA92" s="180" t="s">
        <v>199</v>
      </c>
      <c r="AB92" s="180" t="s">
        <v>199</v>
      </c>
      <c r="AC92" s="180" t="s">
        <v>199</v>
      </c>
      <c r="AD92" s="180" t="s">
        <v>364</v>
      </c>
      <c r="AE92" s="180" t="s">
        <v>199</v>
      </c>
      <c r="AF92" s="180" t="s">
        <v>199</v>
      </c>
      <c r="AG92" s="180" t="s">
        <v>199</v>
      </c>
      <c r="AH92" s="180" t="s">
        <v>199</v>
      </c>
      <c r="AI92" s="180" t="s">
        <v>199</v>
      </c>
      <c r="AJ92" s="180" t="s">
        <v>402</v>
      </c>
      <c r="AK92" s="180" t="s">
        <v>403</v>
      </c>
      <c r="AL92" s="180" t="s">
        <v>570</v>
      </c>
    </row>
    <row r="93" spans="2:38" s="187" customFormat="1" ht="199.5" hidden="1">
      <c r="B93" s="180" t="s">
        <v>516</v>
      </c>
      <c r="C93" s="181" t="s">
        <v>517</v>
      </c>
      <c r="D93" s="180" t="s">
        <v>539</v>
      </c>
      <c r="E93" s="180" t="s">
        <v>540</v>
      </c>
      <c r="F93" s="180" t="s">
        <v>571</v>
      </c>
      <c r="G93" s="180"/>
      <c r="H93" s="180" t="s">
        <v>281</v>
      </c>
      <c r="I93" s="180" t="s">
        <v>199</v>
      </c>
      <c r="J93" s="180" t="s">
        <v>199</v>
      </c>
      <c r="K93" s="180" t="s">
        <v>199</v>
      </c>
      <c r="L93" s="180" t="s">
        <v>199</v>
      </c>
      <c r="M93" s="180" t="s">
        <v>588</v>
      </c>
      <c r="N93" s="180" t="s">
        <v>589</v>
      </c>
      <c r="O93" s="183" t="s">
        <v>590</v>
      </c>
      <c r="P93" s="180" t="s">
        <v>535</v>
      </c>
      <c r="Q93" s="180" t="s">
        <v>536</v>
      </c>
      <c r="R93" s="180" t="s">
        <v>537</v>
      </c>
      <c r="S93" s="184">
        <v>45383</v>
      </c>
      <c r="T93" s="184">
        <v>45641</v>
      </c>
      <c r="U93" s="184" t="s">
        <v>512</v>
      </c>
      <c r="V93" s="40"/>
      <c r="W93" s="180"/>
      <c r="X93" s="185">
        <v>0.7</v>
      </c>
      <c r="Y93" s="180" t="s">
        <v>400</v>
      </c>
      <c r="Z93" s="180" t="s">
        <v>199</v>
      </c>
      <c r="AA93" s="180" t="s">
        <v>199</v>
      </c>
      <c r="AB93" s="180" t="s">
        <v>199</v>
      </c>
      <c r="AC93" s="180" t="s">
        <v>199</v>
      </c>
      <c r="AD93" s="180" t="s">
        <v>364</v>
      </c>
      <c r="AE93" s="180" t="s">
        <v>199</v>
      </c>
      <c r="AF93" s="180" t="s">
        <v>199</v>
      </c>
      <c r="AG93" s="180" t="s">
        <v>199</v>
      </c>
      <c r="AH93" s="180" t="s">
        <v>199</v>
      </c>
      <c r="AI93" s="180" t="s">
        <v>199</v>
      </c>
      <c r="AJ93" s="180" t="s">
        <v>402</v>
      </c>
      <c r="AK93" s="180" t="s">
        <v>403</v>
      </c>
      <c r="AL93" s="180" t="s">
        <v>538</v>
      </c>
    </row>
    <row r="94" spans="2:38" s="187" customFormat="1" ht="128.25" hidden="1">
      <c r="B94" s="180" t="s">
        <v>453</v>
      </c>
      <c r="C94" s="181" t="s">
        <v>454</v>
      </c>
      <c r="D94" s="180" t="s">
        <v>595</v>
      </c>
      <c r="E94" s="180" t="s">
        <v>596</v>
      </c>
      <c r="F94" s="180" t="s">
        <v>597</v>
      </c>
      <c r="G94" s="180"/>
      <c r="H94" s="180" t="s">
        <v>552</v>
      </c>
      <c r="I94" s="180" t="s">
        <v>199</v>
      </c>
      <c r="J94" s="180" t="s">
        <v>199</v>
      </c>
      <c r="K94" s="180" t="s">
        <v>199</v>
      </c>
      <c r="L94" s="180" t="s">
        <v>199</v>
      </c>
      <c r="M94" s="180" t="s">
        <v>598</v>
      </c>
      <c r="N94" s="180" t="s">
        <v>599</v>
      </c>
      <c r="O94" s="183" t="s">
        <v>600</v>
      </c>
      <c r="P94" s="180" t="s">
        <v>525</v>
      </c>
      <c r="Q94" s="180" t="s">
        <v>524</v>
      </c>
      <c r="R94" s="180" t="s">
        <v>0</v>
      </c>
      <c r="S94" s="184">
        <v>45292</v>
      </c>
      <c r="T94" s="184">
        <v>45473</v>
      </c>
      <c r="U94" s="184" t="s">
        <v>512</v>
      </c>
      <c r="V94" s="40"/>
      <c r="W94" s="180"/>
      <c r="X94" s="185">
        <v>0.5</v>
      </c>
      <c r="Y94" s="180" t="s">
        <v>526</v>
      </c>
      <c r="Z94" s="180" t="s">
        <v>208</v>
      </c>
      <c r="AA94" s="180" t="s">
        <v>199</v>
      </c>
      <c r="AB94" s="180" t="s">
        <v>199</v>
      </c>
      <c r="AC94" s="180" t="s">
        <v>199</v>
      </c>
      <c r="AD94" s="180" t="s">
        <v>364</v>
      </c>
      <c r="AE94" s="180" t="s">
        <v>199</v>
      </c>
      <c r="AF94" s="180" t="s">
        <v>199</v>
      </c>
      <c r="AG94" s="180" t="s">
        <v>199</v>
      </c>
      <c r="AH94" s="180" t="s">
        <v>199</v>
      </c>
      <c r="AI94" s="180" t="s">
        <v>199</v>
      </c>
      <c r="AJ94" s="180" t="s">
        <v>402</v>
      </c>
      <c r="AK94" s="180" t="s">
        <v>601</v>
      </c>
      <c r="AL94" s="180" t="s">
        <v>528</v>
      </c>
    </row>
    <row r="95" spans="2:38" s="187" customFormat="1" ht="128.25" hidden="1">
      <c r="B95" s="180" t="s">
        <v>453</v>
      </c>
      <c r="C95" s="181" t="s">
        <v>454</v>
      </c>
      <c r="D95" s="180" t="s">
        <v>595</v>
      </c>
      <c r="E95" s="180" t="s">
        <v>596</v>
      </c>
      <c r="F95" s="180" t="s">
        <v>597</v>
      </c>
      <c r="G95" s="180"/>
      <c r="H95" s="180" t="s">
        <v>552</v>
      </c>
      <c r="I95" s="180" t="s">
        <v>199</v>
      </c>
      <c r="J95" s="180" t="s">
        <v>199</v>
      </c>
      <c r="K95" s="180" t="s">
        <v>199</v>
      </c>
      <c r="L95" s="180" t="s">
        <v>199</v>
      </c>
      <c r="M95" s="180" t="s">
        <v>602</v>
      </c>
      <c r="N95" s="180" t="s">
        <v>603</v>
      </c>
      <c r="O95" s="183" t="s">
        <v>604</v>
      </c>
      <c r="P95" s="180" t="s">
        <v>525</v>
      </c>
      <c r="Q95" s="180" t="s">
        <v>524</v>
      </c>
      <c r="R95" s="180" t="s">
        <v>0</v>
      </c>
      <c r="S95" s="184">
        <v>45474</v>
      </c>
      <c r="T95" s="184">
        <v>45641</v>
      </c>
      <c r="U95" s="184" t="s">
        <v>512</v>
      </c>
      <c r="V95" s="40"/>
      <c r="W95" s="180"/>
      <c r="X95" s="185">
        <v>0.5</v>
      </c>
      <c r="Y95" s="180" t="s">
        <v>526</v>
      </c>
      <c r="Z95" s="180" t="s">
        <v>208</v>
      </c>
      <c r="AA95" s="180" t="s">
        <v>199</v>
      </c>
      <c r="AB95" s="180" t="s">
        <v>199</v>
      </c>
      <c r="AC95" s="180" t="s">
        <v>199</v>
      </c>
      <c r="AD95" s="180" t="s">
        <v>364</v>
      </c>
      <c r="AE95" s="180" t="s">
        <v>199</v>
      </c>
      <c r="AF95" s="180" t="s">
        <v>199</v>
      </c>
      <c r="AG95" s="180" t="s">
        <v>199</v>
      </c>
      <c r="AH95" s="180" t="s">
        <v>199</v>
      </c>
      <c r="AI95" s="180" t="s">
        <v>199</v>
      </c>
      <c r="AJ95" s="180" t="s">
        <v>402</v>
      </c>
      <c r="AK95" s="180" t="s">
        <v>601</v>
      </c>
      <c r="AL95" s="180" t="s">
        <v>528</v>
      </c>
    </row>
    <row r="96" spans="2:38" s="187" customFormat="1" ht="128.25" hidden="1">
      <c r="B96" s="180" t="s">
        <v>453</v>
      </c>
      <c r="C96" s="181" t="s">
        <v>454</v>
      </c>
      <c r="D96" s="180" t="s">
        <v>605</v>
      </c>
      <c r="E96" s="180" t="s">
        <v>596</v>
      </c>
      <c r="F96" s="180" t="s">
        <v>597</v>
      </c>
      <c r="G96" s="180"/>
      <c r="H96" s="180" t="s">
        <v>552</v>
      </c>
      <c r="I96" s="180" t="s">
        <v>199</v>
      </c>
      <c r="J96" s="180" t="s">
        <v>199</v>
      </c>
      <c r="K96" s="180" t="s">
        <v>199</v>
      </c>
      <c r="L96" s="180" t="s">
        <v>199</v>
      </c>
      <c r="M96" s="180" t="s">
        <v>606</v>
      </c>
      <c r="N96" s="180" t="s">
        <v>607</v>
      </c>
      <c r="O96" s="183" t="s">
        <v>608</v>
      </c>
      <c r="P96" s="180" t="s">
        <v>609</v>
      </c>
      <c r="Q96" s="180" t="s">
        <v>610</v>
      </c>
      <c r="R96" s="180" t="s">
        <v>0</v>
      </c>
      <c r="S96" s="193">
        <v>45474</v>
      </c>
      <c r="T96" s="193">
        <v>45641</v>
      </c>
      <c r="U96" s="193" t="s">
        <v>512</v>
      </c>
      <c r="V96" s="40"/>
      <c r="W96" s="180"/>
      <c r="X96" s="183">
        <v>20</v>
      </c>
      <c r="Y96" s="180" t="s">
        <v>207</v>
      </c>
      <c r="Z96" s="180" t="s">
        <v>476</v>
      </c>
      <c r="AA96" s="180" t="s">
        <v>208</v>
      </c>
      <c r="AB96" s="180" t="s">
        <v>199</v>
      </c>
      <c r="AC96" s="180" t="s">
        <v>199</v>
      </c>
      <c r="AD96" s="180" t="s">
        <v>209</v>
      </c>
      <c r="AE96" s="180" t="s">
        <v>199</v>
      </c>
      <c r="AF96" s="180" t="s">
        <v>199</v>
      </c>
      <c r="AG96" s="180" t="s">
        <v>199</v>
      </c>
      <c r="AH96" s="180" t="s">
        <v>199</v>
      </c>
      <c r="AI96" s="180" t="s">
        <v>199</v>
      </c>
      <c r="AJ96" s="180" t="s">
        <v>199</v>
      </c>
      <c r="AK96" s="180" t="s">
        <v>199</v>
      </c>
      <c r="AL96" s="180" t="s">
        <v>611</v>
      </c>
    </row>
    <row r="97" spans="2:38" s="187" customFormat="1" ht="128.25" hidden="1">
      <c r="B97" s="180" t="s">
        <v>453</v>
      </c>
      <c r="C97" s="181" t="s">
        <v>454</v>
      </c>
      <c r="D97" s="180" t="s">
        <v>605</v>
      </c>
      <c r="E97" s="180" t="s">
        <v>596</v>
      </c>
      <c r="F97" s="180" t="s">
        <v>597</v>
      </c>
      <c r="G97" s="180"/>
      <c r="H97" s="180" t="s">
        <v>552</v>
      </c>
      <c r="I97" s="180" t="s">
        <v>199</v>
      </c>
      <c r="J97" s="180" t="s">
        <v>199</v>
      </c>
      <c r="K97" s="180" t="s">
        <v>199</v>
      </c>
      <c r="L97" s="180" t="s">
        <v>199</v>
      </c>
      <c r="M97" s="180" t="s">
        <v>612</v>
      </c>
      <c r="N97" s="180" t="s">
        <v>613</v>
      </c>
      <c r="O97" s="183" t="s">
        <v>614</v>
      </c>
      <c r="P97" s="180" t="s">
        <v>609</v>
      </c>
      <c r="Q97" s="180" t="s">
        <v>610</v>
      </c>
      <c r="R97" s="180" t="s">
        <v>0</v>
      </c>
      <c r="S97" s="193">
        <v>45474</v>
      </c>
      <c r="T97" s="193">
        <v>45641</v>
      </c>
      <c r="U97" s="193" t="s">
        <v>512</v>
      </c>
      <c r="V97" s="40"/>
      <c r="W97" s="180"/>
      <c r="X97" s="183">
        <v>20</v>
      </c>
      <c r="Y97" s="180" t="s">
        <v>207</v>
      </c>
      <c r="Z97" s="180" t="s">
        <v>476</v>
      </c>
      <c r="AA97" s="180" t="s">
        <v>208</v>
      </c>
      <c r="AB97" s="180" t="s">
        <v>199</v>
      </c>
      <c r="AC97" s="180" t="s">
        <v>199</v>
      </c>
      <c r="AD97" s="180" t="s">
        <v>209</v>
      </c>
      <c r="AE97" s="180" t="s">
        <v>199</v>
      </c>
      <c r="AF97" s="180" t="s">
        <v>199</v>
      </c>
      <c r="AG97" s="180" t="s">
        <v>199</v>
      </c>
      <c r="AH97" s="180" t="s">
        <v>199</v>
      </c>
      <c r="AI97" s="180" t="s">
        <v>199</v>
      </c>
      <c r="AJ97" s="180" t="s">
        <v>199</v>
      </c>
      <c r="AK97" s="180" t="s">
        <v>199</v>
      </c>
      <c r="AL97" s="180" t="s">
        <v>611</v>
      </c>
    </row>
    <row r="98" spans="2:38" s="187" customFormat="1" ht="128.25" hidden="1">
      <c r="B98" s="180" t="s">
        <v>453</v>
      </c>
      <c r="C98" s="181" t="s">
        <v>454</v>
      </c>
      <c r="D98" s="180" t="s">
        <v>605</v>
      </c>
      <c r="E98" s="180" t="s">
        <v>596</v>
      </c>
      <c r="F98" s="180" t="s">
        <v>597</v>
      </c>
      <c r="G98" s="180"/>
      <c r="H98" s="180" t="s">
        <v>552</v>
      </c>
      <c r="I98" s="180" t="s">
        <v>199</v>
      </c>
      <c r="J98" s="180" t="s">
        <v>199</v>
      </c>
      <c r="K98" s="180" t="s">
        <v>199</v>
      </c>
      <c r="L98" s="180" t="s">
        <v>199</v>
      </c>
      <c r="M98" s="180" t="s">
        <v>615</v>
      </c>
      <c r="N98" s="180" t="s">
        <v>616</v>
      </c>
      <c r="O98" s="183" t="s">
        <v>617</v>
      </c>
      <c r="P98" s="180" t="s">
        <v>609</v>
      </c>
      <c r="Q98" s="180" t="s">
        <v>610</v>
      </c>
      <c r="R98" s="180" t="s">
        <v>0</v>
      </c>
      <c r="S98" s="193">
        <v>45474</v>
      </c>
      <c r="T98" s="193">
        <v>45641</v>
      </c>
      <c r="U98" s="193" t="s">
        <v>512</v>
      </c>
      <c r="V98" s="40"/>
      <c r="W98" s="180"/>
      <c r="X98" s="183">
        <v>10</v>
      </c>
      <c r="Y98" s="180" t="s">
        <v>207</v>
      </c>
      <c r="Z98" s="180" t="s">
        <v>476</v>
      </c>
      <c r="AA98" s="180" t="s">
        <v>208</v>
      </c>
      <c r="AB98" s="180" t="s">
        <v>199</v>
      </c>
      <c r="AC98" s="180" t="s">
        <v>199</v>
      </c>
      <c r="AD98" s="180" t="s">
        <v>209</v>
      </c>
      <c r="AE98" s="180" t="s">
        <v>199</v>
      </c>
      <c r="AF98" s="180" t="s">
        <v>199</v>
      </c>
      <c r="AG98" s="180" t="s">
        <v>199</v>
      </c>
      <c r="AH98" s="180" t="s">
        <v>199</v>
      </c>
      <c r="AI98" s="180" t="s">
        <v>199</v>
      </c>
      <c r="AJ98" s="180" t="s">
        <v>199</v>
      </c>
      <c r="AK98" s="180" t="s">
        <v>199</v>
      </c>
      <c r="AL98" s="180" t="s">
        <v>611</v>
      </c>
    </row>
    <row r="99" spans="2:38" s="187" customFormat="1" ht="128.25" hidden="1">
      <c r="B99" s="180" t="s">
        <v>453</v>
      </c>
      <c r="C99" s="181" t="s">
        <v>454</v>
      </c>
      <c r="D99" s="180" t="s">
        <v>605</v>
      </c>
      <c r="E99" s="180" t="s">
        <v>596</v>
      </c>
      <c r="F99" s="180" t="s">
        <v>597</v>
      </c>
      <c r="G99" s="180"/>
      <c r="H99" s="180" t="s">
        <v>552</v>
      </c>
      <c r="I99" s="180" t="s">
        <v>199</v>
      </c>
      <c r="J99" s="180" t="s">
        <v>199</v>
      </c>
      <c r="K99" s="180" t="s">
        <v>199</v>
      </c>
      <c r="L99" s="180" t="s">
        <v>199</v>
      </c>
      <c r="M99" s="180" t="s">
        <v>618</v>
      </c>
      <c r="N99" s="180" t="s">
        <v>619</v>
      </c>
      <c r="O99" s="183" t="s">
        <v>620</v>
      </c>
      <c r="P99" s="180" t="s">
        <v>609</v>
      </c>
      <c r="Q99" s="180" t="s">
        <v>610</v>
      </c>
      <c r="R99" s="180" t="s">
        <v>0</v>
      </c>
      <c r="S99" s="193">
        <v>45292</v>
      </c>
      <c r="T99" s="193">
        <v>45396</v>
      </c>
      <c r="U99" s="193" t="s">
        <v>512</v>
      </c>
      <c r="V99" s="40"/>
      <c r="W99" s="180"/>
      <c r="X99" s="183">
        <v>5</v>
      </c>
      <c r="Y99" s="180" t="s">
        <v>476</v>
      </c>
      <c r="Z99" s="180" t="s">
        <v>374</v>
      </c>
      <c r="AA99" s="180" t="s">
        <v>423</v>
      </c>
      <c r="AB99" s="180" t="s">
        <v>246</v>
      </c>
      <c r="AC99" s="180" t="s">
        <v>199</v>
      </c>
      <c r="AD99" s="180" t="s">
        <v>621</v>
      </c>
      <c r="AE99" s="180" t="s">
        <v>622</v>
      </c>
      <c r="AF99" s="180" t="s">
        <v>513</v>
      </c>
      <c r="AG99" s="180" t="s">
        <v>623</v>
      </c>
      <c r="AH99" s="180" t="s">
        <v>624</v>
      </c>
      <c r="AI99" s="180" t="s">
        <v>625</v>
      </c>
      <c r="AJ99" s="180" t="s">
        <v>199</v>
      </c>
      <c r="AK99" s="180" t="s">
        <v>199</v>
      </c>
      <c r="AL99" s="180" t="s">
        <v>611</v>
      </c>
    </row>
    <row r="100" spans="2:38" s="187" customFormat="1" ht="128.25" hidden="1">
      <c r="B100" s="180" t="s">
        <v>453</v>
      </c>
      <c r="C100" s="181" t="s">
        <v>454</v>
      </c>
      <c r="D100" s="180" t="s">
        <v>605</v>
      </c>
      <c r="E100" s="180" t="s">
        <v>596</v>
      </c>
      <c r="F100" s="180" t="s">
        <v>597</v>
      </c>
      <c r="G100" s="180"/>
      <c r="H100" s="180" t="s">
        <v>552</v>
      </c>
      <c r="I100" s="180" t="s">
        <v>199</v>
      </c>
      <c r="J100" s="180" t="s">
        <v>199</v>
      </c>
      <c r="K100" s="180" t="s">
        <v>199</v>
      </c>
      <c r="L100" s="180" t="s">
        <v>199</v>
      </c>
      <c r="M100" s="180" t="s">
        <v>626</v>
      </c>
      <c r="N100" s="180" t="s">
        <v>619</v>
      </c>
      <c r="O100" s="183" t="s">
        <v>620</v>
      </c>
      <c r="P100" s="180" t="s">
        <v>609</v>
      </c>
      <c r="Q100" s="180" t="s">
        <v>610</v>
      </c>
      <c r="R100" s="180" t="s">
        <v>0</v>
      </c>
      <c r="S100" s="193">
        <v>45383</v>
      </c>
      <c r="T100" s="193">
        <v>45487</v>
      </c>
      <c r="U100" s="193" t="s">
        <v>512</v>
      </c>
      <c r="V100" s="40"/>
      <c r="W100" s="180"/>
      <c r="X100" s="183">
        <v>5</v>
      </c>
      <c r="Y100" s="180" t="s">
        <v>476</v>
      </c>
      <c r="Z100" s="180" t="s">
        <v>374</v>
      </c>
      <c r="AA100" s="180" t="s">
        <v>246</v>
      </c>
      <c r="AB100" s="180" t="s">
        <v>199</v>
      </c>
      <c r="AC100" s="180" t="s">
        <v>199</v>
      </c>
      <c r="AD100" s="180" t="s">
        <v>621</v>
      </c>
      <c r="AE100" s="180" t="s">
        <v>622</v>
      </c>
      <c r="AF100" s="180" t="s">
        <v>513</v>
      </c>
      <c r="AG100" s="180" t="s">
        <v>623</v>
      </c>
      <c r="AH100" s="180" t="s">
        <v>624</v>
      </c>
      <c r="AI100" s="180" t="s">
        <v>625</v>
      </c>
      <c r="AJ100" s="180" t="s">
        <v>199</v>
      </c>
      <c r="AK100" s="180" t="s">
        <v>199</v>
      </c>
      <c r="AL100" s="180" t="s">
        <v>611</v>
      </c>
    </row>
    <row r="101" spans="2:38" s="187" customFormat="1" ht="128.25" hidden="1">
      <c r="B101" s="180" t="s">
        <v>453</v>
      </c>
      <c r="C101" s="181" t="s">
        <v>454</v>
      </c>
      <c r="D101" s="180" t="s">
        <v>605</v>
      </c>
      <c r="E101" s="180" t="s">
        <v>596</v>
      </c>
      <c r="F101" s="180" t="s">
        <v>597</v>
      </c>
      <c r="G101" s="180"/>
      <c r="H101" s="180" t="s">
        <v>552</v>
      </c>
      <c r="I101" s="180" t="s">
        <v>199</v>
      </c>
      <c r="J101" s="180" t="s">
        <v>199</v>
      </c>
      <c r="K101" s="180" t="s">
        <v>199</v>
      </c>
      <c r="L101" s="180" t="s">
        <v>199</v>
      </c>
      <c r="M101" s="180" t="s">
        <v>627</v>
      </c>
      <c r="N101" s="180" t="s">
        <v>619</v>
      </c>
      <c r="O101" s="183" t="s">
        <v>620</v>
      </c>
      <c r="P101" s="180" t="s">
        <v>609</v>
      </c>
      <c r="Q101" s="180" t="s">
        <v>610</v>
      </c>
      <c r="R101" s="180" t="s">
        <v>0</v>
      </c>
      <c r="S101" s="193">
        <v>45477</v>
      </c>
      <c r="T101" s="193">
        <v>45582</v>
      </c>
      <c r="U101" s="193" t="s">
        <v>512</v>
      </c>
      <c r="V101" s="40"/>
      <c r="W101" s="180"/>
      <c r="X101" s="183">
        <v>5</v>
      </c>
      <c r="Y101" s="180" t="s">
        <v>476</v>
      </c>
      <c r="Z101" s="180" t="s">
        <v>374</v>
      </c>
      <c r="AA101" s="180" t="s">
        <v>246</v>
      </c>
      <c r="AB101" s="180" t="s">
        <v>199</v>
      </c>
      <c r="AC101" s="180" t="s">
        <v>199</v>
      </c>
      <c r="AD101" s="180" t="s">
        <v>621</v>
      </c>
      <c r="AE101" s="180" t="s">
        <v>622</v>
      </c>
      <c r="AF101" s="180" t="s">
        <v>513</v>
      </c>
      <c r="AG101" s="180" t="s">
        <v>623</v>
      </c>
      <c r="AH101" s="180" t="s">
        <v>624</v>
      </c>
      <c r="AI101" s="180" t="s">
        <v>625</v>
      </c>
      <c r="AJ101" s="180" t="s">
        <v>199</v>
      </c>
      <c r="AK101" s="180" t="s">
        <v>199</v>
      </c>
      <c r="AL101" s="180" t="s">
        <v>611</v>
      </c>
    </row>
    <row r="102" spans="2:38" s="187" customFormat="1" ht="128.25" hidden="1">
      <c r="B102" s="180" t="s">
        <v>453</v>
      </c>
      <c r="C102" s="181" t="s">
        <v>454</v>
      </c>
      <c r="D102" s="180" t="s">
        <v>605</v>
      </c>
      <c r="E102" s="180" t="s">
        <v>596</v>
      </c>
      <c r="F102" s="180" t="s">
        <v>597</v>
      </c>
      <c r="G102" s="180"/>
      <c r="H102" s="180" t="s">
        <v>552</v>
      </c>
      <c r="I102" s="180" t="s">
        <v>199</v>
      </c>
      <c r="J102" s="180" t="s">
        <v>199</v>
      </c>
      <c r="K102" s="180" t="s">
        <v>199</v>
      </c>
      <c r="L102" s="180" t="s">
        <v>199</v>
      </c>
      <c r="M102" s="180" t="s">
        <v>628</v>
      </c>
      <c r="N102" s="180" t="s">
        <v>619</v>
      </c>
      <c r="O102" s="183" t="s">
        <v>620</v>
      </c>
      <c r="P102" s="180" t="s">
        <v>609</v>
      </c>
      <c r="Q102" s="180" t="s">
        <v>610</v>
      </c>
      <c r="R102" s="180" t="s">
        <v>0</v>
      </c>
      <c r="S102" s="193">
        <v>45567</v>
      </c>
      <c r="T102" s="193">
        <v>45641</v>
      </c>
      <c r="U102" s="193" t="s">
        <v>512</v>
      </c>
      <c r="V102" s="40"/>
      <c r="W102" s="180"/>
      <c r="X102" s="183">
        <v>5</v>
      </c>
      <c r="Y102" s="180" t="s">
        <v>476</v>
      </c>
      <c r="Z102" s="180" t="s">
        <v>374</v>
      </c>
      <c r="AA102" s="180" t="s">
        <v>246</v>
      </c>
      <c r="AB102" s="180" t="s">
        <v>199</v>
      </c>
      <c r="AC102" s="180" t="s">
        <v>199</v>
      </c>
      <c r="AD102" s="180" t="s">
        <v>621</v>
      </c>
      <c r="AE102" s="180" t="s">
        <v>622</v>
      </c>
      <c r="AF102" s="180" t="s">
        <v>513</v>
      </c>
      <c r="AG102" s="180" t="s">
        <v>623</v>
      </c>
      <c r="AH102" s="180" t="s">
        <v>624</v>
      </c>
      <c r="AI102" s="180" t="s">
        <v>625</v>
      </c>
      <c r="AJ102" s="180" t="s">
        <v>199</v>
      </c>
      <c r="AK102" s="180" t="s">
        <v>199</v>
      </c>
      <c r="AL102" s="180" t="s">
        <v>611</v>
      </c>
    </row>
    <row r="103" spans="2:38" s="187" customFormat="1" ht="128.25" hidden="1">
      <c r="B103" s="180" t="s">
        <v>453</v>
      </c>
      <c r="C103" s="181" t="s">
        <v>454</v>
      </c>
      <c r="D103" s="180" t="s">
        <v>605</v>
      </c>
      <c r="E103" s="180" t="s">
        <v>596</v>
      </c>
      <c r="F103" s="180" t="s">
        <v>597</v>
      </c>
      <c r="G103" s="180"/>
      <c r="H103" s="180" t="s">
        <v>552</v>
      </c>
      <c r="I103" s="180" t="s">
        <v>199</v>
      </c>
      <c r="J103" s="180" t="s">
        <v>199</v>
      </c>
      <c r="K103" s="180" t="s">
        <v>199</v>
      </c>
      <c r="L103" s="180" t="s">
        <v>199</v>
      </c>
      <c r="M103" s="180" t="s">
        <v>629</v>
      </c>
      <c r="N103" s="180" t="s">
        <v>630</v>
      </c>
      <c r="O103" s="183" t="s">
        <v>631</v>
      </c>
      <c r="P103" s="180" t="s">
        <v>609</v>
      </c>
      <c r="Q103" s="180" t="s">
        <v>610</v>
      </c>
      <c r="R103" s="180" t="s">
        <v>0</v>
      </c>
      <c r="S103" s="193">
        <v>45566</v>
      </c>
      <c r="T103" s="193">
        <v>45641</v>
      </c>
      <c r="U103" s="193" t="s">
        <v>199</v>
      </c>
      <c r="V103" s="40"/>
      <c r="W103" s="180"/>
      <c r="X103" s="183">
        <v>5</v>
      </c>
      <c r="Y103" s="180" t="s">
        <v>476</v>
      </c>
      <c r="Z103" s="180" t="s">
        <v>246</v>
      </c>
      <c r="AA103" s="180" t="s">
        <v>199</v>
      </c>
      <c r="AB103" s="180" t="s">
        <v>199</v>
      </c>
      <c r="AC103" s="180" t="s">
        <v>199</v>
      </c>
      <c r="AD103" s="180" t="s">
        <v>621</v>
      </c>
      <c r="AE103" s="180" t="s">
        <v>622</v>
      </c>
      <c r="AF103" s="180" t="s">
        <v>199</v>
      </c>
      <c r="AG103" s="180" t="s">
        <v>199</v>
      </c>
      <c r="AH103" s="180" t="s">
        <v>199</v>
      </c>
      <c r="AI103" s="180" t="s">
        <v>199</v>
      </c>
      <c r="AJ103" s="180" t="s">
        <v>199</v>
      </c>
      <c r="AK103" s="180" t="s">
        <v>199</v>
      </c>
      <c r="AL103" s="180" t="s">
        <v>611</v>
      </c>
    </row>
    <row r="104" spans="2:38" s="187" customFormat="1" ht="128.25" hidden="1">
      <c r="B104" s="180" t="s">
        <v>453</v>
      </c>
      <c r="C104" s="181" t="s">
        <v>454</v>
      </c>
      <c r="D104" s="180" t="s">
        <v>605</v>
      </c>
      <c r="E104" s="180" t="s">
        <v>596</v>
      </c>
      <c r="F104" s="180" t="s">
        <v>597</v>
      </c>
      <c r="G104" s="180"/>
      <c r="H104" s="180" t="s">
        <v>552</v>
      </c>
      <c r="I104" s="180" t="s">
        <v>199</v>
      </c>
      <c r="J104" s="180" t="s">
        <v>199</v>
      </c>
      <c r="K104" s="180" t="s">
        <v>199</v>
      </c>
      <c r="L104" s="180" t="s">
        <v>199</v>
      </c>
      <c r="M104" s="180" t="s">
        <v>632</v>
      </c>
      <c r="N104" s="180" t="s">
        <v>633</v>
      </c>
      <c r="O104" s="183" t="s">
        <v>634</v>
      </c>
      <c r="P104" s="180" t="s">
        <v>609</v>
      </c>
      <c r="Q104" s="180" t="s">
        <v>610</v>
      </c>
      <c r="R104" s="180" t="s">
        <v>0</v>
      </c>
      <c r="S104" s="193">
        <v>45566</v>
      </c>
      <c r="T104" s="193">
        <v>45641</v>
      </c>
      <c r="U104" s="193" t="s">
        <v>199</v>
      </c>
      <c r="V104" s="40"/>
      <c r="W104" s="180"/>
      <c r="X104" s="183">
        <v>5</v>
      </c>
      <c r="Y104" s="180" t="s">
        <v>476</v>
      </c>
      <c r="Z104" s="180" t="s">
        <v>374</v>
      </c>
      <c r="AA104" s="180" t="s">
        <v>246</v>
      </c>
      <c r="AB104" s="180" t="s">
        <v>199</v>
      </c>
      <c r="AC104" s="180" t="s">
        <v>199</v>
      </c>
      <c r="AD104" s="180" t="s">
        <v>621</v>
      </c>
      <c r="AE104" s="180" t="s">
        <v>622</v>
      </c>
      <c r="AF104" s="180" t="s">
        <v>199</v>
      </c>
      <c r="AG104" s="180" t="s">
        <v>199</v>
      </c>
      <c r="AH104" s="180" t="s">
        <v>199</v>
      </c>
      <c r="AI104" s="180" t="s">
        <v>199</v>
      </c>
      <c r="AJ104" s="180" t="s">
        <v>199</v>
      </c>
      <c r="AK104" s="180" t="s">
        <v>199</v>
      </c>
      <c r="AL104" s="180" t="s">
        <v>611</v>
      </c>
    </row>
    <row r="105" spans="2:38" s="187" customFormat="1" ht="128.25" hidden="1">
      <c r="B105" s="180" t="s">
        <v>453</v>
      </c>
      <c r="C105" s="181" t="s">
        <v>454</v>
      </c>
      <c r="D105" s="180" t="s">
        <v>605</v>
      </c>
      <c r="E105" s="180" t="s">
        <v>596</v>
      </c>
      <c r="F105" s="180" t="s">
        <v>597</v>
      </c>
      <c r="G105" s="180"/>
      <c r="H105" s="180" t="s">
        <v>552</v>
      </c>
      <c r="I105" s="180" t="s">
        <v>199</v>
      </c>
      <c r="J105" s="180" t="s">
        <v>199</v>
      </c>
      <c r="K105" s="180" t="s">
        <v>199</v>
      </c>
      <c r="L105" s="180" t="s">
        <v>199</v>
      </c>
      <c r="M105" s="180" t="s">
        <v>635</v>
      </c>
      <c r="N105" s="180" t="s">
        <v>636</v>
      </c>
      <c r="O105" s="183" t="s">
        <v>637</v>
      </c>
      <c r="P105" s="180" t="s">
        <v>609</v>
      </c>
      <c r="Q105" s="180" t="s">
        <v>638</v>
      </c>
      <c r="R105" s="180" t="s">
        <v>0</v>
      </c>
      <c r="S105" s="193">
        <v>45292</v>
      </c>
      <c r="T105" s="193">
        <v>45641</v>
      </c>
      <c r="U105" s="193" t="s">
        <v>512</v>
      </c>
      <c r="V105" s="40"/>
      <c r="W105" s="180"/>
      <c r="X105" s="183">
        <v>10</v>
      </c>
      <c r="Y105" s="180" t="s">
        <v>246</v>
      </c>
      <c r="Z105" s="180" t="s">
        <v>400</v>
      </c>
      <c r="AA105" s="180" t="s">
        <v>199</v>
      </c>
      <c r="AB105" s="180" t="s">
        <v>199</v>
      </c>
      <c r="AC105" s="180" t="s">
        <v>199</v>
      </c>
      <c r="AD105" s="180" t="s">
        <v>364</v>
      </c>
      <c r="AE105" s="180" t="s">
        <v>199</v>
      </c>
      <c r="AF105" s="180" t="s">
        <v>199</v>
      </c>
      <c r="AG105" s="180" t="s">
        <v>199</v>
      </c>
      <c r="AH105" s="180" t="s">
        <v>199</v>
      </c>
      <c r="AI105" s="180" t="s">
        <v>199</v>
      </c>
      <c r="AJ105" s="180" t="s">
        <v>402</v>
      </c>
      <c r="AK105" s="180" t="s">
        <v>639</v>
      </c>
      <c r="AL105" s="180" t="s">
        <v>611</v>
      </c>
    </row>
    <row r="106" spans="2:38" s="187" customFormat="1" ht="128.25" hidden="1">
      <c r="B106" s="180" t="s">
        <v>453</v>
      </c>
      <c r="C106" s="181" t="s">
        <v>454</v>
      </c>
      <c r="D106" s="180" t="s">
        <v>605</v>
      </c>
      <c r="E106" s="180" t="s">
        <v>596</v>
      </c>
      <c r="F106" s="180" t="s">
        <v>597</v>
      </c>
      <c r="G106" s="180"/>
      <c r="H106" s="180" t="s">
        <v>552</v>
      </c>
      <c r="I106" s="180" t="s">
        <v>199</v>
      </c>
      <c r="J106" s="180" t="s">
        <v>199</v>
      </c>
      <c r="K106" s="180" t="s">
        <v>199</v>
      </c>
      <c r="L106" s="180" t="s">
        <v>199</v>
      </c>
      <c r="M106" s="180" t="s">
        <v>640</v>
      </c>
      <c r="N106" s="180" t="s">
        <v>641</v>
      </c>
      <c r="O106" s="183" t="s">
        <v>642</v>
      </c>
      <c r="P106" s="180" t="s">
        <v>609</v>
      </c>
      <c r="Q106" s="180" t="s">
        <v>610</v>
      </c>
      <c r="R106" s="180" t="s">
        <v>0</v>
      </c>
      <c r="S106" s="193">
        <v>45292</v>
      </c>
      <c r="T106" s="193">
        <v>45473</v>
      </c>
      <c r="U106" s="193" t="s">
        <v>512</v>
      </c>
      <c r="V106" s="40"/>
      <c r="W106" s="180"/>
      <c r="X106" s="183">
        <v>5</v>
      </c>
      <c r="Y106" s="180" t="s">
        <v>246</v>
      </c>
      <c r="Z106" s="180" t="s">
        <v>400</v>
      </c>
      <c r="AA106" s="180" t="s">
        <v>199</v>
      </c>
      <c r="AB106" s="180" t="s">
        <v>199</v>
      </c>
      <c r="AC106" s="180" t="s">
        <v>199</v>
      </c>
      <c r="AD106" s="180" t="s">
        <v>364</v>
      </c>
      <c r="AE106" s="180" t="s">
        <v>199</v>
      </c>
      <c r="AF106" s="180" t="s">
        <v>199</v>
      </c>
      <c r="AG106" s="180" t="s">
        <v>199</v>
      </c>
      <c r="AH106" s="180" t="s">
        <v>199</v>
      </c>
      <c r="AI106" s="180" t="s">
        <v>199</v>
      </c>
      <c r="AJ106" s="180" t="s">
        <v>402</v>
      </c>
      <c r="AK106" s="180" t="s">
        <v>639</v>
      </c>
      <c r="AL106" s="180" t="s">
        <v>611</v>
      </c>
    </row>
    <row r="107" spans="2:38" s="187" customFormat="1" ht="128.25" hidden="1">
      <c r="B107" s="180" t="s">
        <v>453</v>
      </c>
      <c r="C107" s="181" t="s">
        <v>454</v>
      </c>
      <c r="D107" s="180" t="s">
        <v>605</v>
      </c>
      <c r="E107" s="180" t="s">
        <v>596</v>
      </c>
      <c r="F107" s="180" t="s">
        <v>597</v>
      </c>
      <c r="G107" s="180"/>
      <c r="H107" s="180" t="s">
        <v>552</v>
      </c>
      <c r="I107" s="180" t="s">
        <v>199</v>
      </c>
      <c r="J107" s="180" t="s">
        <v>199</v>
      </c>
      <c r="K107" s="180" t="s">
        <v>199</v>
      </c>
      <c r="L107" s="180" t="s">
        <v>199</v>
      </c>
      <c r="M107" s="180" t="s">
        <v>643</v>
      </c>
      <c r="N107" s="180" t="s">
        <v>644</v>
      </c>
      <c r="O107" s="183" t="s">
        <v>642</v>
      </c>
      <c r="P107" s="180" t="s">
        <v>609</v>
      </c>
      <c r="Q107" s="180" t="s">
        <v>610</v>
      </c>
      <c r="R107" s="180" t="s">
        <v>0</v>
      </c>
      <c r="S107" s="193">
        <v>45474</v>
      </c>
      <c r="T107" s="193">
        <v>45641</v>
      </c>
      <c r="U107" s="193" t="s">
        <v>512</v>
      </c>
      <c r="V107" s="40"/>
      <c r="W107" s="180"/>
      <c r="X107" s="183">
        <v>5</v>
      </c>
      <c r="Y107" s="180" t="s">
        <v>246</v>
      </c>
      <c r="Z107" s="180" t="s">
        <v>400</v>
      </c>
      <c r="AA107" s="180" t="s">
        <v>199</v>
      </c>
      <c r="AB107" s="180" t="s">
        <v>199</v>
      </c>
      <c r="AC107" s="180" t="s">
        <v>199</v>
      </c>
      <c r="AD107" s="180" t="s">
        <v>364</v>
      </c>
      <c r="AE107" s="180" t="s">
        <v>199</v>
      </c>
      <c r="AF107" s="180" t="s">
        <v>199</v>
      </c>
      <c r="AG107" s="180" t="s">
        <v>199</v>
      </c>
      <c r="AH107" s="180" t="s">
        <v>199</v>
      </c>
      <c r="AI107" s="180" t="s">
        <v>199</v>
      </c>
      <c r="AJ107" s="180" t="s">
        <v>402</v>
      </c>
      <c r="AK107" s="180" t="s">
        <v>639</v>
      </c>
      <c r="AL107" s="180" t="s">
        <v>611</v>
      </c>
    </row>
    <row r="108" spans="2:38" s="187" customFormat="1" ht="128.25" hidden="1">
      <c r="B108" s="180" t="s">
        <v>453</v>
      </c>
      <c r="C108" s="181" t="s">
        <v>454</v>
      </c>
      <c r="D108" s="180" t="s">
        <v>595</v>
      </c>
      <c r="E108" s="180" t="s">
        <v>596</v>
      </c>
      <c r="F108" s="180" t="s">
        <v>597</v>
      </c>
      <c r="G108" s="180"/>
      <c r="H108" s="180" t="s">
        <v>552</v>
      </c>
      <c r="I108" s="180" t="s">
        <v>199</v>
      </c>
      <c r="J108" s="180" t="s">
        <v>199</v>
      </c>
      <c r="K108" s="180" t="s">
        <v>199</v>
      </c>
      <c r="L108" s="180" t="s">
        <v>199</v>
      </c>
      <c r="M108" s="206" t="s">
        <v>645</v>
      </c>
      <c r="N108" s="207" t="s">
        <v>646</v>
      </c>
      <c r="O108" s="183" t="s">
        <v>647</v>
      </c>
      <c r="P108" s="180" t="s">
        <v>648</v>
      </c>
      <c r="Q108" s="180" t="s">
        <v>649</v>
      </c>
      <c r="R108" s="180" t="s">
        <v>0</v>
      </c>
      <c r="S108" s="184">
        <v>45292</v>
      </c>
      <c r="T108" s="184">
        <v>45657</v>
      </c>
      <c r="U108" s="184" t="s">
        <v>512</v>
      </c>
      <c r="V108" s="40"/>
      <c r="W108" s="180"/>
      <c r="X108" s="180">
        <v>50</v>
      </c>
      <c r="Y108" s="180" t="s">
        <v>245</v>
      </c>
      <c r="Z108" s="180" t="s">
        <v>476</v>
      </c>
      <c r="AA108" s="180" t="s">
        <v>199</v>
      </c>
      <c r="AB108" s="180" t="s">
        <v>199</v>
      </c>
      <c r="AC108" s="180" t="s">
        <v>199</v>
      </c>
      <c r="AD108" s="180" t="s">
        <v>209</v>
      </c>
      <c r="AE108" s="180" t="s">
        <v>199</v>
      </c>
      <c r="AF108" s="180" t="s">
        <v>199</v>
      </c>
      <c r="AG108" s="180" t="s">
        <v>199</v>
      </c>
      <c r="AH108" s="180" t="s">
        <v>199</v>
      </c>
      <c r="AI108" s="180" t="s">
        <v>199</v>
      </c>
      <c r="AJ108" s="180" t="s">
        <v>199</v>
      </c>
      <c r="AK108" s="180" t="s">
        <v>199</v>
      </c>
      <c r="AL108" s="180" t="s">
        <v>650</v>
      </c>
    </row>
    <row r="109" spans="2:38" s="187" customFormat="1" ht="128.25" hidden="1">
      <c r="B109" s="180" t="s">
        <v>453</v>
      </c>
      <c r="C109" s="181" t="s">
        <v>454</v>
      </c>
      <c r="D109" s="180" t="s">
        <v>595</v>
      </c>
      <c r="E109" s="180" t="s">
        <v>596</v>
      </c>
      <c r="F109" s="180" t="s">
        <v>597</v>
      </c>
      <c r="G109" s="180"/>
      <c r="H109" s="180" t="s">
        <v>552</v>
      </c>
      <c r="I109" s="180" t="s">
        <v>199</v>
      </c>
      <c r="J109" s="180" t="s">
        <v>199</v>
      </c>
      <c r="K109" s="180" t="s">
        <v>199</v>
      </c>
      <c r="L109" s="180" t="s">
        <v>199</v>
      </c>
      <c r="M109" s="180" t="s">
        <v>651</v>
      </c>
      <c r="N109" s="180" t="s">
        <v>652</v>
      </c>
      <c r="O109" s="183" t="s">
        <v>653</v>
      </c>
      <c r="P109" s="180" t="s">
        <v>486</v>
      </c>
      <c r="Q109" s="180" t="s">
        <v>654</v>
      </c>
      <c r="R109" s="180" t="s">
        <v>99</v>
      </c>
      <c r="S109" s="184">
        <v>45323</v>
      </c>
      <c r="T109" s="184">
        <v>45596</v>
      </c>
      <c r="U109" s="184" t="s">
        <v>512</v>
      </c>
      <c r="V109" s="40"/>
      <c r="W109" s="180"/>
      <c r="X109" s="180"/>
      <c r="Y109" s="180" t="s">
        <v>476</v>
      </c>
      <c r="Z109" s="180" t="s">
        <v>199</v>
      </c>
      <c r="AA109" s="180" t="s">
        <v>199</v>
      </c>
      <c r="AB109" s="180" t="s">
        <v>199</v>
      </c>
      <c r="AC109" s="180" t="s">
        <v>199</v>
      </c>
      <c r="AD109" s="180" t="s">
        <v>487</v>
      </c>
      <c r="AE109" s="180" t="s">
        <v>199</v>
      </c>
      <c r="AF109" s="180" t="s">
        <v>199</v>
      </c>
      <c r="AG109" s="180" t="s">
        <v>199</v>
      </c>
      <c r="AH109" s="180" t="s">
        <v>199</v>
      </c>
      <c r="AI109" s="180" t="s">
        <v>199</v>
      </c>
      <c r="AJ109" s="180" t="s">
        <v>199</v>
      </c>
      <c r="AK109" s="180" t="s">
        <v>199</v>
      </c>
      <c r="AL109" s="180" t="s">
        <v>655</v>
      </c>
    </row>
    <row r="110" spans="2:38" s="187" customFormat="1" ht="128.25" hidden="1">
      <c r="B110" s="180" t="s">
        <v>453</v>
      </c>
      <c r="C110" s="181" t="s">
        <v>454</v>
      </c>
      <c r="D110" s="180" t="s">
        <v>595</v>
      </c>
      <c r="E110" s="180" t="s">
        <v>596</v>
      </c>
      <c r="F110" s="180" t="s">
        <v>597</v>
      </c>
      <c r="G110" s="180"/>
      <c r="H110" s="180" t="s">
        <v>552</v>
      </c>
      <c r="I110" s="180" t="s">
        <v>199</v>
      </c>
      <c r="J110" s="180" t="s">
        <v>199</v>
      </c>
      <c r="K110" s="180" t="s">
        <v>199</v>
      </c>
      <c r="L110" s="180" t="s">
        <v>199</v>
      </c>
      <c r="M110" s="180" t="s">
        <v>656</v>
      </c>
      <c r="N110" s="180" t="s">
        <v>657</v>
      </c>
      <c r="O110" s="183" t="s">
        <v>653</v>
      </c>
      <c r="P110" s="180" t="s">
        <v>486</v>
      </c>
      <c r="Q110" s="180" t="s">
        <v>654</v>
      </c>
      <c r="R110" s="180" t="s">
        <v>99</v>
      </c>
      <c r="S110" s="184">
        <v>45352</v>
      </c>
      <c r="T110" s="184">
        <v>45657</v>
      </c>
      <c r="U110" s="184" t="s">
        <v>512</v>
      </c>
      <c r="V110" s="40"/>
      <c r="W110" s="180"/>
      <c r="X110" s="180"/>
      <c r="Y110" s="180" t="s">
        <v>476</v>
      </c>
      <c r="Z110" s="180" t="s">
        <v>199</v>
      </c>
      <c r="AA110" s="180" t="s">
        <v>199</v>
      </c>
      <c r="AB110" s="180" t="s">
        <v>199</v>
      </c>
      <c r="AC110" s="180" t="s">
        <v>199</v>
      </c>
      <c r="AD110" s="180" t="s">
        <v>487</v>
      </c>
      <c r="AE110" s="180" t="s">
        <v>199</v>
      </c>
      <c r="AF110" s="180" t="s">
        <v>199</v>
      </c>
      <c r="AG110" s="180" t="s">
        <v>199</v>
      </c>
      <c r="AH110" s="180" t="s">
        <v>199</v>
      </c>
      <c r="AI110" s="180" t="s">
        <v>199</v>
      </c>
      <c r="AJ110" s="180" t="s">
        <v>199</v>
      </c>
      <c r="AK110" s="180" t="s">
        <v>199</v>
      </c>
      <c r="AL110" s="180" t="s">
        <v>655</v>
      </c>
    </row>
    <row r="111" spans="2:38" s="187" customFormat="1" ht="128.25" hidden="1">
      <c r="B111" s="180" t="s">
        <v>453</v>
      </c>
      <c r="C111" s="181" t="s">
        <v>454</v>
      </c>
      <c r="D111" s="180" t="s">
        <v>595</v>
      </c>
      <c r="E111" s="180" t="s">
        <v>596</v>
      </c>
      <c r="F111" s="180" t="s">
        <v>597</v>
      </c>
      <c r="G111" s="180"/>
      <c r="H111" s="180" t="s">
        <v>552</v>
      </c>
      <c r="I111" s="180" t="s">
        <v>199</v>
      </c>
      <c r="J111" s="180" t="s">
        <v>199</v>
      </c>
      <c r="K111" s="180" t="s">
        <v>199</v>
      </c>
      <c r="L111" s="180" t="s">
        <v>199</v>
      </c>
      <c r="M111" s="180" t="s">
        <v>658</v>
      </c>
      <c r="N111" s="180" t="s">
        <v>659</v>
      </c>
      <c r="O111" s="183" t="s">
        <v>653</v>
      </c>
      <c r="P111" s="180" t="s">
        <v>486</v>
      </c>
      <c r="Q111" s="180" t="s">
        <v>654</v>
      </c>
      <c r="R111" s="180" t="s">
        <v>99</v>
      </c>
      <c r="S111" s="184">
        <v>45323</v>
      </c>
      <c r="T111" s="184">
        <v>45626</v>
      </c>
      <c r="U111" s="184" t="s">
        <v>512</v>
      </c>
      <c r="V111" s="40"/>
      <c r="W111" s="180"/>
      <c r="X111" s="180"/>
      <c r="Y111" s="180" t="s">
        <v>476</v>
      </c>
      <c r="Z111" s="180" t="s">
        <v>199</v>
      </c>
      <c r="AA111" s="180" t="s">
        <v>199</v>
      </c>
      <c r="AB111" s="180" t="s">
        <v>199</v>
      </c>
      <c r="AC111" s="180" t="s">
        <v>199</v>
      </c>
      <c r="AD111" s="180" t="s">
        <v>487</v>
      </c>
      <c r="AE111" s="180" t="s">
        <v>199</v>
      </c>
      <c r="AF111" s="180" t="s">
        <v>199</v>
      </c>
      <c r="AG111" s="180" t="s">
        <v>199</v>
      </c>
      <c r="AH111" s="180" t="s">
        <v>199</v>
      </c>
      <c r="AI111" s="180" t="s">
        <v>199</v>
      </c>
      <c r="AJ111" s="180" t="s">
        <v>199</v>
      </c>
      <c r="AK111" s="180" t="s">
        <v>199</v>
      </c>
      <c r="AL111" s="180" t="s">
        <v>655</v>
      </c>
    </row>
    <row r="112" spans="2:38" s="187" customFormat="1" ht="128.25" hidden="1">
      <c r="B112" s="180" t="s">
        <v>453</v>
      </c>
      <c r="C112" s="181" t="s">
        <v>454</v>
      </c>
      <c r="D112" s="180" t="s">
        <v>595</v>
      </c>
      <c r="E112" s="180" t="s">
        <v>596</v>
      </c>
      <c r="F112" s="180" t="s">
        <v>597</v>
      </c>
      <c r="G112" s="180"/>
      <c r="H112" s="180" t="s">
        <v>552</v>
      </c>
      <c r="I112" s="180" t="s">
        <v>199</v>
      </c>
      <c r="J112" s="180" t="s">
        <v>199</v>
      </c>
      <c r="K112" s="180" t="s">
        <v>199</v>
      </c>
      <c r="L112" s="180" t="s">
        <v>199</v>
      </c>
      <c r="M112" s="180" t="s">
        <v>660</v>
      </c>
      <c r="N112" s="180" t="s">
        <v>660</v>
      </c>
      <c r="O112" s="183" t="s">
        <v>661</v>
      </c>
      <c r="P112" s="180" t="s">
        <v>662</v>
      </c>
      <c r="Q112" s="180" t="s">
        <v>663</v>
      </c>
      <c r="R112" s="180" t="s">
        <v>0</v>
      </c>
      <c r="S112" s="184">
        <v>45413</v>
      </c>
      <c r="T112" s="184">
        <v>45534</v>
      </c>
      <c r="U112" s="184" t="s">
        <v>512</v>
      </c>
      <c r="V112" s="196"/>
      <c r="W112" s="196"/>
      <c r="X112" s="196"/>
      <c r="Y112" s="180" t="s">
        <v>476</v>
      </c>
      <c r="Z112" s="180" t="s">
        <v>199</v>
      </c>
      <c r="AA112" s="180" t="s">
        <v>199</v>
      </c>
      <c r="AB112" s="180" t="s">
        <v>199</v>
      </c>
      <c r="AC112" s="180" t="s">
        <v>199</v>
      </c>
      <c r="AD112" s="180" t="s">
        <v>487</v>
      </c>
      <c r="AE112" s="180" t="s">
        <v>199</v>
      </c>
      <c r="AF112" s="180" t="s">
        <v>199</v>
      </c>
      <c r="AG112" s="180" t="s">
        <v>199</v>
      </c>
      <c r="AH112" s="180" t="s">
        <v>199</v>
      </c>
      <c r="AI112" s="180" t="s">
        <v>199</v>
      </c>
      <c r="AJ112" s="180" t="s">
        <v>199</v>
      </c>
      <c r="AK112" s="180" t="s">
        <v>199</v>
      </c>
      <c r="AL112" s="180" t="s">
        <v>664</v>
      </c>
    </row>
    <row r="113" spans="2:38" s="187" customFormat="1" ht="128.25" hidden="1">
      <c r="B113" s="180" t="s">
        <v>453</v>
      </c>
      <c r="C113" s="181" t="s">
        <v>454</v>
      </c>
      <c r="D113" s="180" t="s">
        <v>595</v>
      </c>
      <c r="E113" s="180" t="s">
        <v>596</v>
      </c>
      <c r="F113" s="180" t="s">
        <v>597</v>
      </c>
      <c r="G113" s="180"/>
      <c r="H113" s="180" t="s">
        <v>552</v>
      </c>
      <c r="I113" s="180" t="s">
        <v>199</v>
      </c>
      <c r="J113" s="180" t="s">
        <v>199</v>
      </c>
      <c r="K113" s="180" t="s">
        <v>199</v>
      </c>
      <c r="L113" s="180" t="s">
        <v>199</v>
      </c>
      <c r="M113" s="180" t="s">
        <v>665</v>
      </c>
      <c r="N113" s="180" t="s">
        <v>666</v>
      </c>
      <c r="O113" s="183" t="s">
        <v>667</v>
      </c>
      <c r="P113" s="180" t="s">
        <v>668</v>
      </c>
      <c r="Q113" s="180" t="s">
        <v>669</v>
      </c>
      <c r="R113" s="180" t="s">
        <v>99</v>
      </c>
      <c r="S113" s="184">
        <v>45292</v>
      </c>
      <c r="T113" s="184">
        <v>45503</v>
      </c>
      <c r="U113" s="184" t="s">
        <v>512</v>
      </c>
      <c r="V113" s="40"/>
      <c r="W113" s="180"/>
      <c r="X113" s="180">
        <v>50</v>
      </c>
      <c r="Y113" s="180" t="s">
        <v>374</v>
      </c>
      <c r="Z113" s="180" t="s">
        <v>199</v>
      </c>
      <c r="AA113" s="180" t="s">
        <v>199</v>
      </c>
      <c r="AB113" s="180" t="s">
        <v>199</v>
      </c>
      <c r="AC113" s="180" t="s">
        <v>199</v>
      </c>
      <c r="AD113" s="180" t="s">
        <v>487</v>
      </c>
      <c r="AE113" s="180" t="s">
        <v>199</v>
      </c>
      <c r="AF113" s="180" t="s">
        <v>199</v>
      </c>
      <c r="AG113" s="180" t="s">
        <v>199</v>
      </c>
      <c r="AH113" s="180" t="s">
        <v>199</v>
      </c>
      <c r="AI113" s="180" t="s">
        <v>199</v>
      </c>
      <c r="AJ113" s="180" t="s">
        <v>199</v>
      </c>
      <c r="AK113" s="180" t="s">
        <v>199</v>
      </c>
      <c r="AL113" s="180" t="s">
        <v>655</v>
      </c>
    </row>
    <row r="114" spans="2:38" s="187" customFormat="1" ht="128.25" hidden="1">
      <c r="B114" s="180" t="s">
        <v>453</v>
      </c>
      <c r="C114" s="181" t="s">
        <v>454</v>
      </c>
      <c r="D114" s="180" t="s">
        <v>595</v>
      </c>
      <c r="E114" s="180" t="s">
        <v>596</v>
      </c>
      <c r="F114" s="180" t="s">
        <v>597</v>
      </c>
      <c r="G114" s="180"/>
      <c r="H114" s="180" t="s">
        <v>552</v>
      </c>
      <c r="I114" s="180" t="s">
        <v>199</v>
      </c>
      <c r="J114" s="180" t="s">
        <v>199</v>
      </c>
      <c r="K114" s="180" t="s">
        <v>199</v>
      </c>
      <c r="L114" s="180" t="s">
        <v>199</v>
      </c>
      <c r="M114" s="180" t="s">
        <v>670</v>
      </c>
      <c r="N114" s="180" t="s">
        <v>671</v>
      </c>
      <c r="O114" s="183" t="s">
        <v>672</v>
      </c>
      <c r="P114" s="180" t="s">
        <v>668</v>
      </c>
      <c r="Q114" s="180" t="s">
        <v>673</v>
      </c>
      <c r="R114" s="180" t="s">
        <v>99</v>
      </c>
      <c r="S114" s="184">
        <v>45292</v>
      </c>
      <c r="T114" s="184">
        <v>45641</v>
      </c>
      <c r="U114" s="184" t="s">
        <v>512</v>
      </c>
      <c r="V114" s="40"/>
      <c r="W114" s="180"/>
      <c r="X114" s="180">
        <v>50</v>
      </c>
      <c r="Y114" s="180" t="s">
        <v>374</v>
      </c>
      <c r="Z114" s="180" t="s">
        <v>199</v>
      </c>
      <c r="AA114" s="180" t="s">
        <v>199</v>
      </c>
      <c r="AB114" s="180" t="s">
        <v>199</v>
      </c>
      <c r="AC114" s="180" t="s">
        <v>199</v>
      </c>
      <c r="AD114" s="180" t="s">
        <v>487</v>
      </c>
      <c r="AE114" s="180" t="s">
        <v>199</v>
      </c>
      <c r="AF114" s="180" t="s">
        <v>199</v>
      </c>
      <c r="AG114" s="180" t="s">
        <v>199</v>
      </c>
      <c r="AH114" s="180" t="s">
        <v>199</v>
      </c>
      <c r="AI114" s="180" t="s">
        <v>199</v>
      </c>
      <c r="AJ114" s="180" t="s">
        <v>199</v>
      </c>
      <c r="AK114" s="180" t="s">
        <v>199</v>
      </c>
      <c r="AL114" s="180" t="s">
        <v>655</v>
      </c>
    </row>
    <row r="115" spans="2:38" s="187" customFormat="1" ht="199.5" hidden="1">
      <c r="B115" s="180" t="s">
        <v>516</v>
      </c>
      <c r="C115" s="181" t="s">
        <v>517</v>
      </c>
      <c r="D115" s="180" t="s">
        <v>674</v>
      </c>
      <c r="E115" s="180" t="s">
        <v>675</v>
      </c>
      <c r="F115" s="180" t="s">
        <v>676</v>
      </c>
      <c r="G115" s="180"/>
      <c r="H115" s="180" t="s">
        <v>281</v>
      </c>
      <c r="I115" s="180" t="s">
        <v>199</v>
      </c>
      <c r="J115" s="180" t="s">
        <v>199</v>
      </c>
      <c r="K115" s="180" t="s">
        <v>199</v>
      </c>
      <c r="L115" s="180" t="s">
        <v>199</v>
      </c>
      <c r="M115" s="180" t="s">
        <v>677</v>
      </c>
      <c r="N115" s="180" t="s">
        <v>678</v>
      </c>
      <c r="O115" s="183" t="s">
        <v>679</v>
      </c>
      <c r="P115" s="180" t="s">
        <v>524</v>
      </c>
      <c r="Q115" s="180" t="s">
        <v>525</v>
      </c>
      <c r="R115" s="180" t="s">
        <v>0</v>
      </c>
      <c r="S115" s="184">
        <v>45292</v>
      </c>
      <c r="T115" s="184">
        <v>45473</v>
      </c>
      <c r="U115" s="184" t="s">
        <v>199</v>
      </c>
      <c r="V115" s="40"/>
      <c r="W115" s="180"/>
      <c r="X115" s="185">
        <v>0.5</v>
      </c>
      <c r="Y115" s="180" t="s">
        <v>526</v>
      </c>
      <c r="Z115" s="180" t="s">
        <v>401</v>
      </c>
      <c r="AA115" s="180" t="s">
        <v>199</v>
      </c>
      <c r="AB115" s="180" t="s">
        <v>199</v>
      </c>
      <c r="AC115" s="180" t="s">
        <v>199</v>
      </c>
      <c r="AD115" s="180" t="s">
        <v>364</v>
      </c>
      <c r="AE115" s="180" t="s">
        <v>199</v>
      </c>
      <c r="AF115" s="180" t="s">
        <v>199</v>
      </c>
      <c r="AG115" s="180" t="s">
        <v>199</v>
      </c>
      <c r="AH115" s="180" t="s">
        <v>199</v>
      </c>
      <c r="AI115" s="180" t="s">
        <v>199</v>
      </c>
      <c r="AJ115" s="180" t="s">
        <v>365</v>
      </c>
      <c r="AK115" s="180" t="s">
        <v>366</v>
      </c>
      <c r="AL115" s="180" t="s">
        <v>528</v>
      </c>
    </row>
    <row r="116" spans="2:38" s="187" customFormat="1" ht="199.5" hidden="1">
      <c r="B116" s="180" t="s">
        <v>516</v>
      </c>
      <c r="C116" s="181" t="s">
        <v>517</v>
      </c>
      <c r="D116" s="180" t="s">
        <v>674</v>
      </c>
      <c r="E116" s="180" t="s">
        <v>675</v>
      </c>
      <c r="F116" s="180" t="s">
        <v>676</v>
      </c>
      <c r="G116" s="180"/>
      <c r="H116" s="180" t="s">
        <v>281</v>
      </c>
      <c r="I116" s="180" t="s">
        <v>199</v>
      </c>
      <c r="J116" s="180" t="s">
        <v>199</v>
      </c>
      <c r="K116" s="180" t="s">
        <v>199</v>
      </c>
      <c r="L116" s="180" t="s">
        <v>199</v>
      </c>
      <c r="M116" s="180" t="s">
        <v>680</v>
      </c>
      <c r="N116" s="180" t="s">
        <v>681</v>
      </c>
      <c r="O116" s="183" t="s">
        <v>679</v>
      </c>
      <c r="P116" s="180" t="s">
        <v>524</v>
      </c>
      <c r="Q116" s="180" t="s">
        <v>525</v>
      </c>
      <c r="R116" s="180" t="s">
        <v>0</v>
      </c>
      <c r="S116" s="184">
        <v>45474</v>
      </c>
      <c r="T116" s="184">
        <v>45641</v>
      </c>
      <c r="U116" s="184" t="s">
        <v>199</v>
      </c>
      <c r="V116" s="40"/>
      <c r="W116" s="180"/>
      <c r="X116" s="185">
        <v>0.5</v>
      </c>
      <c r="Y116" s="180" t="s">
        <v>526</v>
      </c>
      <c r="Z116" s="180" t="s">
        <v>401</v>
      </c>
      <c r="AA116" s="180" t="s">
        <v>199</v>
      </c>
      <c r="AB116" s="180" t="s">
        <v>199</v>
      </c>
      <c r="AC116" s="180" t="s">
        <v>199</v>
      </c>
      <c r="AD116" s="180" t="s">
        <v>364</v>
      </c>
      <c r="AE116" s="180" t="s">
        <v>199</v>
      </c>
      <c r="AF116" s="180" t="s">
        <v>199</v>
      </c>
      <c r="AG116" s="180" t="s">
        <v>199</v>
      </c>
      <c r="AH116" s="180" t="s">
        <v>199</v>
      </c>
      <c r="AI116" s="180" t="s">
        <v>199</v>
      </c>
      <c r="AJ116" s="180" t="s">
        <v>365</v>
      </c>
      <c r="AK116" s="180" t="s">
        <v>366</v>
      </c>
      <c r="AL116" s="180" t="s">
        <v>528</v>
      </c>
    </row>
    <row r="117" spans="2:38" s="187" customFormat="1" ht="199.5" hidden="1">
      <c r="B117" s="180" t="s">
        <v>516</v>
      </c>
      <c r="C117" s="181" t="s">
        <v>517</v>
      </c>
      <c r="D117" s="180" t="s">
        <v>674</v>
      </c>
      <c r="E117" s="180" t="s">
        <v>675</v>
      </c>
      <c r="F117" s="180" t="s">
        <v>676</v>
      </c>
      <c r="G117" s="180"/>
      <c r="H117" s="180" t="s">
        <v>281</v>
      </c>
      <c r="I117" s="180" t="s">
        <v>199</v>
      </c>
      <c r="J117" s="180" t="s">
        <v>199</v>
      </c>
      <c r="K117" s="180" t="s">
        <v>199</v>
      </c>
      <c r="L117" s="180" t="s">
        <v>199</v>
      </c>
      <c r="M117" s="180" t="s">
        <v>682</v>
      </c>
      <c r="N117" s="180" t="s">
        <v>683</v>
      </c>
      <c r="O117" s="183" t="s">
        <v>684</v>
      </c>
      <c r="P117" s="180" t="s">
        <v>535</v>
      </c>
      <c r="Q117" s="180" t="s">
        <v>536</v>
      </c>
      <c r="R117" s="180" t="s">
        <v>537</v>
      </c>
      <c r="S117" s="184">
        <v>45352</v>
      </c>
      <c r="T117" s="184">
        <v>45641</v>
      </c>
      <c r="U117" s="184" t="s">
        <v>512</v>
      </c>
      <c r="V117" s="40"/>
      <c r="W117" s="180"/>
      <c r="X117" s="185">
        <v>1</v>
      </c>
      <c r="Y117" s="180" t="s">
        <v>400</v>
      </c>
      <c r="Z117" s="180" t="s">
        <v>207</v>
      </c>
      <c r="AA117" s="180" t="s">
        <v>199</v>
      </c>
      <c r="AB117" s="180" t="s">
        <v>199</v>
      </c>
      <c r="AC117" s="180" t="s">
        <v>199</v>
      </c>
      <c r="AD117" s="180" t="s">
        <v>364</v>
      </c>
      <c r="AE117" s="180" t="s">
        <v>199</v>
      </c>
      <c r="AF117" s="180" t="s">
        <v>199</v>
      </c>
      <c r="AG117" s="180" t="s">
        <v>199</v>
      </c>
      <c r="AH117" s="180" t="s">
        <v>199</v>
      </c>
      <c r="AI117" s="180" t="s">
        <v>199</v>
      </c>
      <c r="AJ117" s="180" t="s">
        <v>402</v>
      </c>
      <c r="AK117" s="180" t="s">
        <v>403</v>
      </c>
      <c r="AL117" s="180" t="s">
        <v>685</v>
      </c>
    </row>
    <row r="118" spans="2:38" s="187" customFormat="1" ht="199.5" hidden="1">
      <c r="B118" s="180" t="s">
        <v>516</v>
      </c>
      <c r="C118" s="181" t="s">
        <v>517</v>
      </c>
      <c r="D118" s="180" t="s">
        <v>674</v>
      </c>
      <c r="E118" s="180" t="s">
        <v>675</v>
      </c>
      <c r="F118" s="180" t="s">
        <v>676</v>
      </c>
      <c r="G118" s="180"/>
      <c r="H118" s="180" t="s">
        <v>281</v>
      </c>
      <c r="I118" s="180" t="s">
        <v>199</v>
      </c>
      <c r="J118" s="180" t="s">
        <v>199</v>
      </c>
      <c r="K118" s="180" t="s">
        <v>199</v>
      </c>
      <c r="L118" s="180" t="s">
        <v>199</v>
      </c>
      <c r="M118" s="180" t="s">
        <v>686</v>
      </c>
      <c r="N118" s="180" t="s">
        <v>687</v>
      </c>
      <c r="O118" s="183" t="s">
        <v>688</v>
      </c>
      <c r="P118" s="180" t="s">
        <v>535</v>
      </c>
      <c r="Q118" s="180" t="s">
        <v>536</v>
      </c>
      <c r="R118" s="180" t="s">
        <v>537</v>
      </c>
      <c r="S118" s="184">
        <v>45473</v>
      </c>
      <c r="T118" s="184">
        <v>45641</v>
      </c>
      <c r="U118" s="184" t="s">
        <v>512</v>
      </c>
      <c r="V118" s="40"/>
      <c r="W118" s="180"/>
      <c r="X118" s="185">
        <v>1</v>
      </c>
      <c r="Y118" s="180" t="s">
        <v>401</v>
      </c>
      <c r="Z118" s="180" t="s">
        <v>400</v>
      </c>
      <c r="AA118" s="180" t="s">
        <v>199</v>
      </c>
      <c r="AB118" s="180" t="s">
        <v>199</v>
      </c>
      <c r="AC118" s="180" t="s">
        <v>199</v>
      </c>
      <c r="AD118" s="180" t="s">
        <v>364</v>
      </c>
      <c r="AE118" s="180" t="s">
        <v>199</v>
      </c>
      <c r="AF118" s="180" t="s">
        <v>199</v>
      </c>
      <c r="AG118" s="180" t="s">
        <v>199</v>
      </c>
      <c r="AH118" s="180" t="s">
        <v>199</v>
      </c>
      <c r="AI118" s="180" t="s">
        <v>199</v>
      </c>
      <c r="AJ118" s="180" t="s">
        <v>577</v>
      </c>
      <c r="AK118" s="180" t="s">
        <v>689</v>
      </c>
      <c r="AL118" s="180" t="s">
        <v>685</v>
      </c>
    </row>
    <row r="119" spans="2:38" s="187" customFormat="1" ht="199.5" hidden="1">
      <c r="B119" s="180" t="s">
        <v>516</v>
      </c>
      <c r="C119" s="181" t="s">
        <v>517</v>
      </c>
      <c r="D119" s="180" t="s">
        <v>674</v>
      </c>
      <c r="E119" s="180" t="s">
        <v>675</v>
      </c>
      <c r="F119" s="180" t="s">
        <v>676</v>
      </c>
      <c r="G119" s="180"/>
      <c r="H119" s="180" t="s">
        <v>281</v>
      </c>
      <c r="I119" s="180" t="s">
        <v>199</v>
      </c>
      <c r="J119" s="180" t="s">
        <v>199</v>
      </c>
      <c r="K119" s="180" t="s">
        <v>199</v>
      </c>
      <c r="L119" s="180" t="s">
        <v>199</v>
      </c>
      <c r="M119" s="180" t="s">
        <v>690</v>
      </c>
      <c r="N119" s="180" t="s">
        <v>691</v>
      </c>
      <c r="O119" s="183" t="s">
        <v>692</v>
      </c>
      <c r="P119" s="183" t="s">
        <v>693</v>
      </c>
      <c r="Q119" s="180" t="s">
        <v>694</v>
      </c>
      <c r="R119" s="180" t="s">
        <v>119</v>
      </c>
      <c r="S119" s="184">
        <v>45323</v>
      </c>
      <c r="T119" s="184">
        <v>45412</v>
      </c>
      <c r="U119" s="184" t="s">
        <v>512</v>
      </c>
      <c r="V119" s="40"/>
      <c r="W119" s="180"/>
      <c r="X119" s="205"/>
      <c r="Y119" s="180" t="s">
        <v>400</v>
      </c>
      <c r="Z119" s="180" t="s">
        <v>374</v>
      </c>
      <c r="AA119" s="180" t="s">
        <v>199</v>
      </c>
      <c r="AB119" s="180" t="s">
        <v>199</v>
      </c>
      <c r="AC119" s="180" t="s">
        <v>199</v>
      </c>
      <c r="AD119" s="180" t="s">
        <v>364</v>
      </c>
      <c r="AE119" s="180" t="s">
        <v>487</v>
      </c>
      <c r="AF119" s="180" t="s">
        <v>199</v>
      </c>
      <c r="AG119" s="180" t="s">
        <v>199</v>
      </c>
      <c r="AH119" s="180" t="s">
        <v>199</v>
      </c>
      <c r="AI119" s="180" t="s">
        <v>199</v>
      </c>
      <c r="AJ119" s="180" t="s">
        <v>402</v>
      </c>
      <c r="AK119" s="180" t="s">
        <v>695</v>
      </c>
      <c r="AL119" s="180" t="s">
        <v>655</v>
      </c>
    </row>
    <row r="120" spans="2:38" s="187" customFormat="1" ht="199.5" hidden="1">
      <c r="B120" s="180" t="s">
        <v>516</v>
      </c>
      <c r="C120" s="181" t="s">
        <v>517</v>
      </c>
      <c r="D120" s="180" t="s">
        <v>674</v>
      </c>
      <c r="E120" s="180" t="s">
        <v>675</v>
      </c>
      <c r="F120" s="180" t="s">
        <v>676</v>
      </c>
      <c r="G120" s="180"/>
      <c r="H120" s="180" t="s">
        <v>281</v>
      </c>
      <c r="I120" s="180" t="s">
        <v>199</v>
      </c>
      <c r="J120" s="180" t="s">
        <v>199</v>
      </c>
      <c r="K120" s="180" t="s">
        <v>199</v>
      </c>
      <c r="L120" s="180" t="s">
        <v>199</v>
      </c>
      <c r="M120" s="180" t="s">
        <v>696</v>
      </c>
      <c r="N120" s="180" t="s">
        <v>696</v>
      </c>
      <c r="O120" s="183" t="s">
        <v>697</v>
      </c>
      <c r="P120" s="180" t="s">
        <v>698</v>
      </c>
      <c r="Q120" s="183" t="s">
        <v>693</v>
      </c>
      <c r="R120" s="180" t="s">
        <v>119</v>
      </c>
      <c r="S120" s="184">
        <v>45413</v>
      </c>
      <c r="T120" s="184">
        <v>45443</v>
      </c>
      <c r="U120" s="184" t="s">
        <v>512</v>
      </c>
      <c r="V120" s="40"/>
      <c r="W120" s="180"/>
      <c r="X120" s="205"/>
      <c r="Y120" s="180" t="s">
        <v>400</v>
      </c>
      <c r="Z120" s="180" t="s">
        <v>374</v>
      </c>
      <c r="AA120" s="180" t="s">
        <v>199</v>
      </c>
      <c r="AB120" s="180" t="s">
        <v>199</v>
      </c>
      <c r="AC120" s="180" t="s">
        <v>199</v>
      </c>
      <c r="AD120" s="180" t="s">
        <v>364</v>
      </c>
      <c r="AE120" s="180" t="s">
        <v>487</v>
      </c>
      <c r="AF120" s="180" t="s">
        <v>199</v>
      </c>
      <c r="AG120" s="180" t="s">
        <v>199</v>
      </c>
      <c r="AH120" s="180" t="s">
        <v>199</v>
      </c>
      <c r="AI120" s="180" t="s">
        <v>199</v>
      </c>
      <c r="AJ120" s="180" t="s">
        <v>402</v>
      </c>
      <c r="AK120" s="180" t="s">
        <v>695</v>
      </c>
      <c r="AL120" s="180" t="s">
        <v>655</v>
      </c>
    </row>
    <row r="121" spans="2:38" s="187" customFormat="1" ht="199.5" hidden="1">
      <c r="B121" s="180" t="s">
        <v>516</v>
      </c>
      <c r="C121" s="181" t="s">
        <v>517</v>
      </c>
      <c r="D121" s="180" t="s">
        <v>674</v>
      </c>
      <c r="E121" s="180" t="s">
        <v>675</v>
      </c>
      <c r="F121" s="180" t="s">
        <v>676</v>
      </c>
      <c r="G121" s="180"/>
      <c r="H121" s="180" t="s">
        <v>281</v>
      </c>
      <c r="I121" s="180" t="s">
        <v>199</v>
      </c>
      <c r="J121" s="180" t="s">
        <v>199</v>
      </c>
      <c r="K121" s="180" t="s">
        <v>199</v>
      </c>
      <c r="L121" s="180" t="s">
        <v>199</v>
      </c>
      <c r="M121" s="180" t="s">
        <v>699</v>
      </c>
      <c r="N121" s="180" t="s">
        <v>699</v>
      </c>
      <c r="O121" s="183" t="s">
        <v>700</v>
      </c>
      <c r="P121" s="183" t="s">
        <v>693</v>
      </c>
      <c r="Q121" s="180" t="s">
        <v>701</v>
      </c>
      <c r="R121" s="180" t="s">
        <v>119</v>
      </c>
      <c r="S121" s="184">
        <v>45413</v>
      </c>
      <c r="T121" s="184">
        <v>45443</v>
      </c>
      <c r="U121" s="184" t="s">
        <v>512</v>
      </c>
      <c r="V121" s="40"/>
      <c r="W121" s="180"/>
      <c r="X121" s="205"/>
      <c r="Y121" s="180" t="s">
        <v>400</v>
      </c>
      <c r="Z121" s="180" t="s">
        <v>374</v>
      </c>
      <c r="AA121" s="180" t="s">
        <v>199</v>
      </c>
      <c r="AB121" s="180" t="s">
        <v>199</v>
      </c>
      <c r="AC121" s="180" t="s">
        <v>199</v>
      </c>
      <c r="AD121" s="180" t="s">
        <v>364</v>
      </c>
      <c r="AE121" s="180" t="s">
        <v>487</v>
      </c>
      <c r="AF121" s="180" t="s">
        <v>199</v>
      </c>
      <c r="AG121" s="180" t="s">
        <v>199</v>
      </c>
      <c r="AH121" s="180" t="s">
        <v>199</v>
      </c>
      <c r="AI121" s="180" t="s">
        <v>199</v>
      </c>
      <c r="AJ121" s="180" t="s">
        <v>402</v>
      </c>
      <c r="AK121" s="180" t="s">
        <v>695</v>
      </c>
      <c r="AL121" s="180" t="s">
        <v>655</v>
      </c>
    </row>
    <row r="122" spans="2:38" s="187" customFormat="1" ht="199.5" hidden="1">
      <c r="B122" s="180" t="s">
        <v>516</v>
      </c>
      <c r="C122" s="181" t="s">
        <v>517</v>
      </c>
      <c r="D122" s="180" t="s">
        <v>674</v>
      </c>
      <c r="E122" s="180" t="s">
        <v>675</v>
      </c>
      <c r="F122" s="180" t="s">
        <v>676</v>
      </c>
      <c r="G122" s="180"/>
      <c r="H122" s="180" t="s">
        <v>281</v>
      </c>
      <c r="I122" s="180" t="s">
        <v>199</v>
      </c>
      <c r="J122" s="180" t="s">
        <v>199</v>
      </c>
      <c r="K122" s="180" t="s">
        <v>199</v>
      </c>
      <c r="L122" s="180" t="s">
        <v>199</v>
      </c>
      <c r="M122" s="180" t="s">
        <v>702</v>
      </c>
      <c r="N122" s="180" t="s">
        <v>702</v>
      </c>
      <c r="O122" s="183" t="s">
        <v>703</v>
      </c>
      <c r="P122" s="180" t="s">
        <v>704</v>
      </c>
      <c r="Q122" s="180"/>
      <c r="R122" s="180" t="s">
        <v>99</v>
      </c>
      <c r="S122" s="184">
        <v>45444</v>
      </c>
      <c r="T122" s="184">
        <v>45504</v>
      </c>
      <c r="U122" s="184" t="s">
        <v>512</v>
      </c>
      <c r="V122" s="40"/>
      <c r="W122" s="180"/>
      <c r="X122" s="184"/>
      <c r="Y122" s="180" t="s">
        <v>400</v>
      </c>
      <c r="Z122" s="180" t="s">
        <v>374</v>
      </c>
      <c r="AA122" s="180" t="s">
        <v>199</v>
      </c>
      <c r="AB122" s="180" t="s">
        <v>199</v>
      </c>
      <c r="AC122" s="180" t="s">
        <v>199</v>
      </c>
      <c r="AD122" s="180" t="s">
        <v>364</v>
      </c>
      <c r="AE122" s="180" t="s">
        <v>487</v>
      </c>
      <c r="AF122" s="180" t="s">
        <v>199</v>
      </c>
      <c r="AG122" s="180" t="s">
        <v>199</v>
      </c>
      <c r="AH122" s="180" t="s">
        <v>199</v>
      </c>
      <c r="AI122" s="180" t="s">
        <v>199</v>
      </c>
      <c r="AJ122" s="180" t="s">
        <v>402</v>
      </c>
      <c r="AK122" s="180" t="s">
        <v>695</v>
      </c>
      <c r="AL122" s="180" t="s">
        <v>655</v>
      </c>
    </row>
    <row r="123" spans="2:38" s="187" customFormat="1" ht="128.25" hidden="1">
      <c r="B123" s="180" t="s">
        <v>453</v>
      </c>
      <c r="C123" s="181" t="s">
        <v>454</v>
      </c>
      <c r="D123" s="180" t="s">
        <v>705</v>
      </c>
      <c r="E123" s="180" t="s">
        <v>706</v>
      </c>
      <c r="F123" s="180" t="s">
        <v>706</v>
      </c>
      <c r="G123" s="180"/>
      <c r="H123" s="180" t="s">
        <v>552</v>
      </c>
      <c r="I123" s="180" t="s">
        <v>199</v>
      </c>
      <c r="J123" s="180" t="s">
        <v>199</v>
      </c>
      <c r="K123" s="180" t="s">
        <v>199</v>
      </c>
      <c r="L123" s="180" t="s">
        <v>199</v>
      </c>
      <c r="M123" s="180" t="s">
        <v>707</v>
      </c>
      <c r="N123" s="180" t="s">
        <v>708</v>
      </c>
      <c r="O123" s="183" t="s">
        <v>709</v>
      </c>
      <c r="P123" s="180" t="s">
        <v>524</v>
      </c>
      <c r="Q123" s="180" t="s">
        <v>525</v>
      </c>
      <c r="R123" s="180" t="s">
        <v>0</v>
      </c>
      <c r="S123" s="184">
        <v>45292</v>
      </c>
      <c r="T123" s="208">
        <v>45473</v>
      </c>
      <c r="U123" s="184" t="s">
        <v>512</v>
      </c>
      <c r="V123" s="184"/>
      <c r="W123" s="180"/>
      <c r="X123" s="185">
        <v>0.1</v>
      </c>
      <c r="Y123" s="180" t="s">
        <v>526</v>
      </c>
      <c r="Z123" s="180" t="s">
        <v>374</v>
      </c>
      <c r="AA123" s="180" t="s">
        <v>199</v>
      </c>
      <c r="AB123" s="180" t="s">
        <v>199</v>
      </c>
      <c r="AC123" s="180" t="s">
        <v>199</v>
      </c>
      <c r="AD123" s="180" t="s">
        <v>364</v>
      </c>
      <c r="AE123" s="180" t="s">
        <v>199</v>
      </c>
      <c r="AF123" s="180" t="s">
        <v>199</v>
      </c>
      <c r="AG123" s="180" t="s">
        <v>199</v>
      </c>
      <c r="AH123" s="180" t="s">
        <v>199</v>
      </c>
      <c r="AI123" s="180" t="s">
        <v>199</v>
      </c>
      <c r="AJ123" s="180" t="s">
        <v>365</v>
      </c>
      <c r="AK123" s="180" t="s">
        <v>710</v>
      </c>
      <c r="AL123" s="180" t="s">
        <v>528</v>
      </c>
    </row>
    <row r="124" spans="2:38" s="187" customFormat="1" ht="128.25" hidden="1">
      <c r="B124" s="180" t="s">
        <v>453</v>
      </c>
      <c r="C124" s="181" t="s">
        <v>454</v>
      </c>
      <c r="D124" s="180" t="s">
        <v>705</v>
      </c>
      <c r="E124" s="180" t="s">
        <v>706</v>
      </c>
      <c r="F124" s="180" t="s">
        <v>706</v>
      </c>
      <c r="G124" s="180"/>
      <c r="H124" s="180" t="s">
        <v>552</v>
      </c>
      <c r="I124" s="180" t="s">
        <v>199</v>
      </c>
      <c r="J124" s="180" t="s">
        <v>199</v>
      </c>
      <c r="K124" s="180" t="s">
        <v>199</v>
      </c>
      <c r="L124" s="180" t="s">
        <v>199</v>
      </c>
      <c r="M124" s="180" t="s">
        <v>711</v>
      </c>
      <c r="N124" s="180" t="s">
        <v>712</v>
      </c>
      <c r="O124" s="183" t="s">
        <v>709</v>
      </c>
      <c r="P124" s="180" t="s">
        <v>524</v>
      </c>
      <c r="Q124" s="180" t="s">
        <v>525</v>
      </c>
      <c r="R124" s="180" t="s">
        <v>0</v>
      </c>
      <c r="S124" s="184">
        <v>45474</v>
      </c>
      <c r="T124" s="208">
        <v>45641</v>
      </c>
      <c r="U124" s="184" t="s">
        <v>512</v>
      </c>
      <c r="V124" s="40"/>
      <c r="W124" s="180"/>
      <c r="X124" s="185">
        <v>0.1</v>
      </c>
      <c r="Y124" s="180" t="s">
        <v>526</v>
      </c>
      <c r="Z124" s="180" t="s">
        <v>374</v>
      </c>
      <c r="AA124" s="180" t="s">
        <v>199</v>
      </c>
      <c r="AB124" s="180" t="s">
        <v>199</v>
      </c>
      <c r="AC124" s="180" t="s">
        <v>199</v>
      </c>
      <c r="AD124" s="180" t="s">
        <v>364</v>
      </c>
      <c r="AE124" s="180" t="s">
        <v>199</v>
      </c>
      <c r="AF124" s="180" t="s">
        <v>199</v>
      </c>
      <c r="AG124" s="180" t="s">
        <v>199</v>
      </c>
      <c r="AH124" s="180" t="s">
        <v>199</v>
      </c>
      <c r="AI124" s="180" t="s">
        <v>199</v>
      </c>
      <c r="AJ124" s="180" t="s">
        <v>365</v>
      </c>
      <c r="AK124" s="180" t="s">
        <v>710</v>
      </c>
      <c r="AL124" s="180" t="s">
        <v>528</v>
      </c>
    </row>
    <row r="125" spans="2:38" s="187" customFormat="1" ht="128.25" hidden="1">
      <c r="B125" s="180" t="s">
        <v>453</v>
      </c>
      <c r="C125" s="181" t="s">
        <v>454</v>
      </c>
      <c r="D125" s="180" t="s">
        <v>705</v>
      </c>
      <c r="E125" s="180" t="s">
        <v>706</v>
      </c>
      <c r="F125" s="180" t="s">
        <v>706</v>
      </c>
      <c r="G125" s="180"/>
      <c r="H125" s="180" t="s">
        <v>552</v>
      </c>
      <c r="I125" s="180" t="s">
        <v>199</v>
      </c>
      <c r="J125" s="180" t="s">
        <v>199</v>
      </c>
      <c r="K125" s="180" t="s">
        <v>199</v>
      </c>
      <c r="L125" s="180" t="s">
        <v>199</v>
      </c>
      <c r="M125" s="180" t="s">
        <v>713</v>
      </c>
      <c r="N125" s="183" t="s">
        <v>714</v>
      </c>
      <c r="O125" s="180" t="s">
        <v>715</v>
      </c>
      <c r="P125" s="180" t="s">
        <v>524</v>
      </c>
      <c r="Q125" s="180" t="s">
        <v>525</v>
      </c>
      <c r="R125" s="180" t="s">
        <v>0</v>
      </c>
      <c r="S125" s="184">
        <v>45292</v>
      </c>
      <c r="T125" s="208">
        <v>45473</v>
      </c>
      <c r="U125" s="184" t="s">
        <v>512</v>
      </c>
      <c r="V125" s="40"/>
      <c r="W125" s="180"/>
      <c r="X125" s="185">
        <v>0.1</v>
      </c>
      <c r="Y125" s="180" t="s">
        <v>526</v>
      </c>
      <c r="Z125" s="180" t="s">
        <v>374</v>
      </c>
      <c r="AA125" s="180" t="s">
        <v>199</v>
      </c>
      <c r="AB125" s="180" t="s">
        <v>199</v>
      </c>
      <c r="AC125" s="180" t="s">
        <v>199</v>
      </c>
      <c r="AD125" s="180" t="s">
        <v>364</v>
      </c>
      <c r="AE125" s="180" t="s">
        <v>199</v>
      </c>
      <c r="AF125" s="180" t="s">
        <v>199</v>
      </c>
      <c r="AG125" s="180" t="s">
        <v>199</v>
      </c>
      <c r="AH125" s="180" t="s">
        <v>199</v>
      </c>
      <c r="AI125" s="180" t="s">
        <v>199</v>
      </c>
      <c r="AJ125" s="180" t="s">
        <v>365</v>
      </c>
      <c r="AK125" s="180" t="s">
        <v>409</v>
      </c>
      <c r="AL125" s="180" t="s">
        <v>528</v>
      </c>
    </row>
    <row r="126" spans="2:38" s="187" customFormat="1" ht="128.25" hidden="1">
      <c r="B126" s="180" t="s">
        <v>453</v>
      </c>
      <c r="C126" s="181" t="s">
        <v>454</v>
      </c>
      <c r="D126" s="180" t="s">
        <v>705</v>
      </c>
      <c r="E126" s="180" t="s">
        <v>706</v>
      </c>
      <c r="F126" s="180" t="s">
        <v>706</v>
      </c>
      <c r="G126" s="180"/>
      <c r="H126" s="180" t="s">
        <v>552</v>
      </c>
      <c r="I126" s="180" t="s">
        <v>199</v>
      </c>
      <c r="J126" s="180" t="s">
        <v>199</v>
      </c>
      <c r="K126" s="180" t="s">
        <v>199</v>
      </c>
      <c r="L126" s="180" t="s">
        <v>199</v>
      </c>
      <c r="M126" s="180" t="s">
        <v>716</v>
      </c>
      <c r="N126" s="183" t="s">
        <v>714</v>
      </c>
      <c r="O126" s="180" t="s">
        <v>715</v>
      </c>
      <c r="P126" s="180" t="s">
        <v>525</v>
      </c>
      <c r="Q126" s="180" t="s">
        <v>524</v>
      </c>
      <c r="R126" s="180" t="s">
        <v>0</v>
      </c>
      <c r="S126" s="184">
        <v>45474</v>
      </c>
      <c r="T126" s="208">
        <v>45641</v>
      </c>
      <c r="U126" s="184" t="s">
        <v>512</v>
      </c>
      <c r="V126" s="40"/>
      <c r="W126" s="180"/>
      <c r="X126" s="185">
        <v>0.3</v>
      </c>
      <c r="Y126" s="180" t="s">
        <v>526</v>
      </c>
      <c r="Z126" s="180" t="s">
        <v>374</v>
      </c>
      <c r="AA126" s="180" t="s">
        <v>199</v>
      </c>
      <c r="AB126" s="180" t="s">
        <v>199</v>
      </c>
      <c r="AC126" s="180" t="s">
        <v>199</v>
      </c>
      <c r="AD126" s="180" t="s">
        <v>364</v>
      </c>
      <c r="AE126" s="180" t="s">
        <v>199</v>
      </c>
      <c r="AF126" s="180" t="s">
        <v>199</v>
      </c>
      <c r="AG126" s="180" t="s">
        <v>199</v>
      </c>
      <c r="AH126" s="180" t="s">
        <v>199</v>
      </c>
      <c r="AI126" s="180" t="s">
        <v>199</v>
      </c>
      <c r="AJ126" s="180" t="s">
        <v>365</v>
      </c>
      <c r="AK126" s="180" t="s">
        <v>409</v>
      </c>
      <c r="AL126" s="180" t="s">
        <v>528</v>
      </c>
    </row>
    <row r="127" spans="2:38" s="187" customFormat="1" ht="128.25" hidden="1">
      <c r="B127" s="180" t="s">
        <v>453</v>
      </c>
      <c r="C127" s="181" t="s">
        <v>454</v>
      </c>
      <c r="D127" s="180" t="s">
        <v>705</v>
      </c>
      <c r="E127" s="180" t="s">
        <v>706</v>
      </c>
      <c r="F127" s="180" t="s">
        <v>706</v>
      </c>
      <c r="G127" s="180"/>
      <c r="H127" s="180" t="s">
        <v>552</v>
      </c>
      <c r="I127" s="180" t="s">
        <v>199</v>
      </c>
      <c r="J127" s="180" t="s">
        <v>199</v>
      </c>
      <c r="K127" s="180" t="s">
        <v>199</v>
      </c>
      <c r="L127" s="180" t="s">
        <v>199</v>
      </c>
      <c r="M127" s="180" t="s">
        <v>717</v>
      </c>
      <c r="N127" s="180" t="s">
        <v>718</v>
      </c>
      <c r="O127" s="183" t="s">
        <v>719</v>
      </c>
      <c r="P127" s="180" t="s">
        <v>524</v>
      </c>
      <c r="Q127" s="180" t="s">
        <v>525</v>
      </c>
      <c r="R127" s="180" t="s">
        <v>0</v>
      </c>
      <c r="S127" s="184">
        <v>45474</v>
      </c>
      <c r="T127" s="184">
        <v>45641</v>
      </c>
      <c r="U127" s="184" t="s">
        <v>512</v>
      </c>
      <c r="V127" s="40"/>
      <c r="W127" s="180"/>
      <c r="X127" s="185">
        <v>0.2</v>
      </c>
      <c r="Y127" s="180" t="s">
        <v>526</v>
      </c>
      <c r="Z127" s="180" t="s">
        <v>374</v>
      </c>
      <c r="AA127" s="180" t="s">
        <v>199</v>
      </c>
      <c r="AB127" s="180" t="s">
        <v>199</v>
      </c>
      <c r="AC127" s="180" t="s">
        <v>199</v>
      </c>
      <c r="AD127" s="180" t="s">
        <v>364</v>
      </c>
      <c r="AE127" s="180" t="s">
        <v>199</v>
      </c>
      <c r="AF127" s="180" t="s">
        <v>199</v>
      </c>
      <c r="AG127" s="180" t="s">
        <v>199</v>
      </c>
      <c r="AH127" s="180" t="s">
        <v>199</v>
      </c>
      <c r="AI127" s="180" t="s">
        <v>199</v>
      </c>
      <c r="AJ127" s="180" t="s">
        <v>402</v>
      </c>
      <c r="AK127" s="180" t="s">
        <v>601</v>
      </c>
      <c r="AL127" s="180" t="s">
        <v>528</v>
      </c>
    </row>
    <row r="128" spans="2:38" s="187" customFormat="1" ht="128.25" hidden="1">
      <c r="B128" s="180" t="s">
        <v>453</v>
      </c>
      <c r="C128" s="181" t="s">
        <v>454</v>
      </c>
      <c r="D128" s="180" t="s">
        <v>705</v>
      </c>
      <c r="E128" s="180" t="s">
        <v>706</v>
      </c>
      <c r="F128" s="180" t="s">
        <v>706</v>
      </c>
      <c r="G128" s="180"/>
      <c r="H128" s="180" t="s">
        <v>552</v>
      </c>
      <c r="I128" s="180" t="s">
        <v>199</v>
      </c>
      <c r="J128" s="180" t="s">
        <v>199</v>
      </c>
      <c r="K128" s="180" t="s">
        <v>199</v>
      </c>
      <c r="L128" s="180" t="s">
        <v>199</v>
      </c>
      <c r="M128" s="180" t="s">
        <v>720</v>
      </c>
      <c r="N128" s="180" t="s">
        <v>721</v>
      </c>
      <c r="O128" s="183" t="s">
        <v>722</v>
      </c>
      <c r="P128" s="180" t="s">
        <v>524</v>
      </c>
      <c r="Q128" s="180" t="s">
        <v>525</v>
      </c>
      <c r="R128" s="180" t="s">
        <v>0</v>
      </c>
      <c r="S128" s="184">
        <v>45505</v>
      </c>
      <c r="T128" s="184">
        <v>45595</v>
      </c>
      <c r="U128" s="184" t="s">
        <v>512</v>
      </c>
      <c r="V128" s="40"/>
      <c r="W128" s="180"/>
      <c r="X128" s="185">
        <v>0.1</v>
      </c>
      <c r="Y128" s="180" t="s">
        <v>526</v>
      </c>
      <c r="Z128" s="180" t="s">
        <v>374</v>
      </c>
      <c r="AA128" s="180" t="s">
        <v>199</v>
      </c>
      <c r="AB128" s="180" t="s">
        <v>199</v>
      </c>
      <c r="AC128" s="180" t="s">
        <v>199</v>
      </c>
      <c r="AD128" s="180" t="s">
        <v>364</v>
      </c>
      <c r="AE128" s="180" t="s">
        <v>487</v>
      </c>
      <c r="AF128" s="180" t="s">
        <v>199</v>
      </c>
      <c r="AG128" s="180" t="s">
        <v>199</v>
      </c>
      <c r="AH128" s="180" t="s">
        <v>199</v>
      </c>
      <c r="AI128" s="180" t="s">
        <v>199</v>
      </c>
      <c r="AJ128" s="180" t="s">
        <v>402</v>
      </c>
      <c r="AK128" s="180" t="s">
        <v>601</v>
      </c>
      <c r="AL128" s="180" t="s">
        <v>528</v>
      </c>
    </row>
    <row r="129" spans="2:38" s="187" customFormat="1" ht="128.25" hidden="1">
      <c r="B129" s="180" t="s">
        <v>453</v>
      </c>
      <c r="C129" s="181" t="s">
        <v>454</v>
      </c>
      <c r="D129" s="180" t="s">
        <v>705</v>
      </c>
      <c r="E129" s="180" t="s">
        <v>706</v>
      </c>
      <c r="F129" s="180" t="s">
        <v>706</v>
      </c>
      <c r="G129" s="180"/>
      <c r="H129" s="180" t="s">
        <v>552</v>
      </c>
      <c r="I129" s="180" t="s">
        <v>199</v>
      </c>
      <c r="J129" s="180" t="s">
        <v>199</v>
      </c>
      <c r="K129" s="180" t="s">
        <v>199</v>
      </c>
      <c r="L129" s="180" t="s">
        <v>199</v>
      </c>
      <c r="M129" s="180" t="s">
        <v>723</v>
      </c>
      <c r="N129" s="180" t="s">
        <v>724</v>
      </c>
      <c r="O129" s="183" t="s">
        <v>725</v>
      </c>
      <c r="P129" s="180" t="s">
        <v>525</v>
      </c>
      <c r="Q129" s="180" t="s">
        <v>524</v>
      </c>
      <c r="R129" s="180" t="s">
        <v>0</v>
      </c>
      <c r="S129" s="184">
        <v>45292</v>
      </c>
      <c r="T129" s="184">
        <v>45473</v>
      </c>
      <c r="U129" s="184" t="s">
        <v>512</v>
      </c>
      <c r="V129" s="40"/>
      <c r="W129" s="180"/>
      <c r="X129" s="185">
        <v>0.1</v>
      </c>
      <c r="Y129" s="180" t="s">
        <v>526</v>
      </c>
      <c r="Z129" s="180" t="s">
        <v>374</v>
      </c>
      <c r="AA129" s="180" t="s">
        <v>199</v>
      </c>
      <c r="AB129" s="180" t="s">
        <v>199</v>
      </c>
      <c r="AC129" s="180" t="s">
        <v>199</v>
      </c>
      <c r="AD129" s="180" t="s">
        <v>364</v>
      </c>
      <c r="AE129" s="180" t="s">
        <v>513</v>
      </c>
      <c r="AF129" s="180" t="s">
        <v>199</v>
      </c>
      <c r="AG129" s="180" t="s">
        <v>199</v>
      </c>
      <c r="AH129" s="180" t="s">
        <v>199</v>
      </c>
      <c r="AI129" s="180" t="s">
        <v>199</v>
      </c>
      <c r="AJ129" s="180" t="s">
        <v>365</v>
      </c>
      <c r="AK129" s="180" t="s">
        <v>639</v>
      </c>
      <c r="AL129" s="180" t="s">
        <v>528</v>
      </c>
    </row>
    <row r="130" spans="2:38" s="187" customFormat="1" ht="128.25" hidden="1">
      <c r="B130" s="180" t="s">
        <v>453</v>
      </c>
      <c r="C130" s="181" t="s">
        <v>454</v>
      </c>
      <c r="D130" s="180" t="s">
        <v>705</v>
      </c>
      <c r="E130" s="180" t="s">
        <v>706</v>
      </c>
      <c r="F130" s="180" t="s">
        <v>706</v>
      </c>
      <c r="G130" s="180"/>
      <c r="H130" s="180" t="s">
        <v>552</v>
      </c>
      <c r="I130" s="180" t="s">
        <v>199</v>
      </c>
      <c r="J130" s="180" t="s">
        <v>199</v>
      </c>
      <c r="K130" s="180" t="s">
        <v>199</v>
      </c>
      <c r="L130" s="180" t="s">
        <v>199</v>
      </c>
      <c r="M130" s="180" t="s">
        <v>726</v>
      </c>
      <c r="N130" s="180" t="s">
        <v>727</v>
      </c>
      <c r="O130" s="183" t="s">
        <v>728</v>
      </c>
      <c r="P130" s="180" t="s">
        <v>258</v>
      </c>
      <c r="Q130" s="180" t="s">
        <v>729</v>
      </c>
      <c r="R130" s="183" t="s">
        <v>72</v>
      </c>
      <c r="S130" s="184">
        <v>45292</v>
      </c>
      <c r="T130" s="184">
        <v>45641</v>
      </c>
      <c r="U130" s="193" t="s">
        <v>199</v>
      </c>
      <c r="V130" s="40"/>
      <c r="W130" s="180"/>
      <c r="X130" s="185">
        <v>1</v>
      </c>
      <c r="Y130" s="180" t="s">
        <v>374</v>
      </c>
      <c r="Z130" s="180" t="s">
        <v>199</v>
      </c>
      <c r="AA130" s="180" t="s">
        <v>199</v>
      </c>
      <c r="AB130" s="180" t="s">
        <v>199</v>
      </c>
      <c r="AC130" s="180" t="s">
        <v>199</v>
      </c>
      <c r="AD130" s="180" t="s">
        <v>209</v>
      </c>
      <c r="AE130" s="180" t="s">
        <v>199</v>
      </c>
      <c r="AF130" s="180" t="s">
        <v>199</v>
      </c>
      <c r="AG130" s="180" t="s">
        <v>199</v>
      </c>
      <c r="AH130" s="180" t="s">
        <v>199</v>
      </c>
      <c r="AI130" s="180" t="s">
        <v>199</v>
      </c>
      <c r="AJ130" s="180" t="s">
        <v>199</v>
      </c>
      <c r="AK130" s="180" t="s">
        <v>199</v>
      </c>
      <c r="AL130" s="183" t="s">
        <v>261</v>
      </c>
    </row>
    <row r="131" spans="2:38" s="187" customFormat="1" ht="128.25" hidden="1">
      <c r="B131" s="199" t="s">
        <v>453</v>
      </c>
      <c r="C131" s="204" t="s">
        <v>454</v>
      </c>
      <c r="D131" s="198" t="s">
        <v>705</v>
      </c>
      <c r="E131" s="180" t="s">
        <v>706</v>
      </c>
      <c r="F131" s="198" t="s">
        <v>706</v>
      </c>
      <c r="G131" s="198"/>
      <c r="H131" s="198" t="s">
        <v>552</v>
      </c>
      <c r="I131" s="198" t="s">
        <v>199</v>
      </c>
      <c r="J131" s="180" t="s">
        <v>199</v>
      </c>
      <c r="K131" s="180" t="s">
        <v>199</v>
      </c>
      <c r="L131" s="180" t="s">
        <v>199</v>
      </c>
      <c r="M131" s="180" t="s">
        <v>730</v>
      </c>
      <c r="N131" s="180" t="s">
        <v>731</v>
      </c>
      <c r="O131" s="183" t="s">
        <v>732</v>
      </c>
      <c r="P131" s="180" t="s">
        <v>347</v>
      </c>
      <c r="Q131" s="198" t="s">
        <v>396</v>
      </c>
      <c r="R131" s="180" t="s">
        <v>84</v>
      </c>
      <c r="S131" s="184">
        <v>45324</v>
      </c>
      <c r="T131" s="184">
        <v>45626</v>
      </c>
      <c r="U131" s="184" t="s">
        <v>281</v>
      </c>
      <c r="V131" s="39" t="s">
        <v>206</v>
      </c>
      <c r="W131" s="183" t="s">
        <v>206</v>
      </c>
      <c r="X131" s="185">
        <v>1</v>
      </c>
      <c r="Y131" s="180" t="s">
        <v>400</v>
      </c>
      <c r="Z131" s="180" t="s">
        <v>401</v>
      </c>
      <c r="AA131" s="180" t="s">
        <v>374</v>
      </c>
      <c r="AB131" s="180" t="s">
        <v>199</v>
      </c>
      <c r="AC131" s="183" t="s">
        <v>199</v>
      </c>
      <c r="AD131" s="180" t="s">
        <v>364</v>
      </c>
      <c r="AE131" s="180" t="s">
        <v>199</v>
      </c>
      <c r="AF131" s="180" t="s">
        <v>199</v>
      </c>
      <c r="AG131" s="180" t="s">
        <v>199</v>
      </c>
      <c r="AH131" s="180" t="s">
        <v>199</v>
      </c>
      <c r="AI131" s="180" t="s">
        <v>199</v>
      </c>
      <c r="AJ131" s="180" t="s">
        <v>365</v>
      </c>
      <c r="AK131" s="180" t="s">
        <v>366</v>
      </c>
      <c r="AL131" s="180" t="s">
        <v>418</v>
      </c>
    </row>
    <row r="132" spans="2:38" s="187" customFormat="1" ht="128.25" hidden="1">
      <c r="B132" s="180" t="s">
        <v>453</v>
      </c>
      <c r="C132" s="181" t="s">
        <v>454</v>
      </c>
      <c r="D132" s="180" t="s">
        <v>705</v>
      </c>
      <c r="E132" s="180" t="s">
        <v>706</v>
      </c>
      <c r="F132" s="180" t="s">
        <v>706</v>
      </c>
      <c r="G132" s="180"/>
      <c r="H132" s="180" t="s">
        <v>552</v>
      </c>
      <c r="I132" s="180" t="s">
        <v>199</v>
      </c>
      <c r="J132" s="180" t="s">
        <v>199</v>
      </c>
      <c r="K132" s="180" t="s">
        <v>199</v>
      </c>
      <c r="L132" s="180" t="s">
        <v>199</v>
      </c>
      <c r="M132" s="180" t="s">
        <v>733</v>
      </c>
      <c r="N132" s="180" t="s">
        <v>734</v>
      </c>
      <c r="O132" s="183" t="s">
        <v>735</v>
      </c>
      <c r="P132" s="180" t="s">
        <v>609</v>
      </c>
      <c r="Q132" s="180" t="s">
        <v>610</v>
      </c>
      <c r="R132" s="180" t="s">
        <v>0</v>
      </c>
      <c r="S132" s="193">
        <v>45292</v>
      </c>
      <c r="T132" s="193">
        <v>45641</v>
      </c>
      <c r="U132" s="193" t="s">
        <v>512</v>
      </c>
      <c r="V132" s="40"/>
      <c r="W132" s="180"/>
      <c r="X132" s="183">
        <v>60</v>
      </c>
      <c r="Y132" s="180" t="s">
        <v>476</v>
      </c>
      <c r="Z132" s="180" t="s">
        <v>374</v>
      </c>
      <c r="AA132" s="180" t="s">
        <v>199</v>
      </c>
      <c r="AB132" s="180" t="s">
        <v>199</v>
      </c>
      <c r="AC132" s="180" t="s">
        <v>199</v>
      </c>
      <c r="AD132" s="180" t="s">
        <v>621</v>
      </c>
      <c r="AE132" s="180" t="s">
        <v>513</v>
      </c>
      <c r="AF132" s="180" t="s">
        <v>487</v>
      </c>
      <c r="AG132" s="180" t="s">
        <v>199</v>
      </c>
      <c r="AH132" s="180" t="s">
        <v>199</v>
      </c>
      <c r="AI132" s="180" t="s">
        <v>199</v>
      </c>
      <c r="AJ132" s="180" t="s">
        <v>199</v>
      </c>
      <c r="AK132" s="180" t="s">
        <v>199</v>
      </c>
      <c r="AL132" s="180" t="s">
        <v>611</v>
      </c>
    </row>
    <row r="133" spans="2:38" s="187" customFormat="1" ht="128.25" hidden="1">
      <c r="B133" s="180" t="s">
        <v>453</v>
      </c>
      <c r="C133" s="181" t="s">
        <v>454</v>
      </c>
      <c r="D133" s="180" t="s">
        <v>705</v>
      </c>
      <c r="E133" s="180" t="s">
        <v>706</v>
      </c>
      <c r="F133" s="180" t="s">
        <v>706</v>
      </c>
      <c r="G133" s="180"/>
      <c r="H133" s="180" t="s">
        <v>552</v>
      </c>
      <c r="I133" s="180" t="s">
        <v>199</v>
      </c>
      <c r="J133" s="180" t="s">
        <v>199</v>
      </c>
      <c r="K133" s="180" t="s">
        <v>199</v>
      </c>
      <c r="L133" s="180" t="s">
        <v>199</v>
      </c>
      <c r="M133" s="180" t="s">
        <v>736</v>
      </c>
      <c r="N133" s="180" t="s">
        <v>737</v>
      </c>
      <c r="O133" s="183" t="s">
        <v>738</v>
      </c>
      <c r="P133" s="180" t="s">
        <v>609</v>
      </c>
      <c r="Q133" s="180" t="s">
        <v>610</v>
      </c>
      <c r="R133" s="180" t="s">
        <v>0</v>
      </c>
      <c r="S133" s="193">
        <v>45292</v>
      </c>
      <c r="T133" s="193">
        <v>45641</v>
      </c>
      <c r="U133" s="193" t="s">
        <v>512</v>
      </c>
      <c r="V133" s="40"/>
      <c r="W133" s="180"/>
      <c r="X133" s="183">
        <v>40</v>
      </c>
      <c r="Y133" s="180" t="s">
        <v>476</v>
      </c>
      <c r="Z133" s="180" t="s">
        <v>374</v>
      </c>
      <c r="AA133" s="180" t="s">
        <v>199</v>
      </c>
      <c r="AB133" s="180" t="s">
        <v>199</v>
      </c>
      <c r="AC133" s="180" t="s">
        <v>199</v>
      </c>
      <c r="AD133" s="180" t="s">
        <v>621</v>
      </c>
      <c r="AE133" s="180" t="s">
        <v>513</v>
      </c>
      <c r="AF133" s="180" t="s">
        <v>487</v>
      </c>
      <c r="AG133" s="180" t="s">
        <v>199</v>
      </c>
      <c r="AH133" s="180" t="s">
        <v>199</v>
      </c>
      <c r="AI133" s="180" t="s">
        <v>199</v>
      </c>
      <c r="AJ133" s="180" t="s">
        <v>199</v>
      </c>
      <c r="AK133" s="180" t="s">
        <v>199</v>
      </c>
      <c r="AL133" s="180" t="s">
        <v>611</v>
      </c>
    </row>
    <row r="134" spans="2:38" s="187" customFormat="1" ht="128.25" hidden="1">
      <c r="B134" s="180" t="s">
        <v>453</v>
      </c>
      <c r="C134" s="181" t="s">
        <v>454</v>
      </c>
      <c r="D134" s="180" t="s">
        <v>705</v>
      </c>
      <c r="E134" s="180" t="s">
        <v>706</v>
      </c>
      <c r="F134" s="180" t="s">
        <v>706</v>
      </c>
      <c r="G134" s="180"/>
      <c r="H134" s="180" t="s">
        <v>552</v>
      </c>
      <c r="I134" s="180" t="s">
        <v>199</v>
      </c>
      <c r="J134" s="180" t="s">
        <v>199</v>
      </c>
      <c r="K134" s="180" t="s">
        <v>199</v>
      </c>
      <c r="L134" s="180" t="s">
        <v>199</v>
      </c>
      <c r="M134" s="206" t="s">
        <v>739</v>
      </c>
      <c r="N134" s="180" t="s">
        <v>740</v>
      </c>
      <c r="O134" s="183" t="s">
        <v>741</v>
      </c>
      <c r="P134" s="180" t="s">
        <v>662</v>
      </c>
      <c r="Q134" s="180" t="s">
        <v>663</v>
      </c>
      <c r="R134" s="180" t="s">
        <v>0</v>
      </c>
      <c r="S134" s="184">
        <v>45292</v>
      </c>
      <c r="T134" s="184">
        <v>45473</v>
      </c>
      <c r="U134" s="184" t="s">
        <v>0</v>
      </c>
      <c r="V134" s="40"/>
      <c r="W134" s="180"/>
      <c r="X134" s="180">
        <v>40</v>
      </c>
      <c r="Y134" s="180" t="s">
        <v>449</v>
      </c>
      <c r="Z134" s="180" t="s">
        <v>208</v>
      </c>
      <c r="AA134" s="180" t="s">
        <v>374</v>
      </c>
      <c r="AB134" s="180" t="s">
        <v>199</v>
      </c>
      <c r="AC134" s="180" t="s">
        <v>199</v>
      </c>
      <c r="AD134" s="180" t="s">
        <v>209</v>
      </c>
      <c r="AE134" s="180" t="s">
        <v>199</v>
      </c>
      <c r="AF134" s="180" t="s">
        <v>199</v>
      </c>
      <c r="AG134" s="180" t="s">
        <v>199</v>
      </c>
      <c r="AH134" s="180" t="s">
        <v>199</v>
      </c>
      <c r="AI134" s="180" t="s">
        <v>199</v>
      </c>
      <c r="AJ134" s="180" t="s">
        <v>199</v>
      </c>
      <c r="AK134" s="180" t="s">
        <v>199</v>
      </c>
      <c r="AL134" s="180" t="s">
        <v>664</v>
      </c>
    </row>
    <row r="135" spans="2:38" s="187" customFormat="1" ht="128.25" hidden="1">
      <c r="B135" s="180" t="s">
        <v>453</v>
      </c>
      <c r="C135" s="181" t="s">
        <v>454</v>
      </c>
      <c r="D135" s="180" t="s">
        <v>705</v>
      </c>
      <c r="E135" s="180" t="s">
        <v>706</v>
      </c>
      <c r="F135" s="180" t="s">
        <v>706</v>
      </c>
      <c r="G135" s="180"/>
      <c r="H135" s="180" t="s">
        <v>552</v>
      </c>
      <c r="I135" s="180" t="s">
        <v>199</v>
      </c>
      <c r="J135" s="180" t="s">
        <v>199</v>
      </c>
      <c r="K135" s="180" t="s">
        <v>199</v>
      </c>
      <c r="L135" s="180" t="s">
        <v>199</v>
      </c>
      <c r="M135" s="206" t="s">
        <v>743</v>
      </c>
      <c r="N135" s="180" t="s">
        <v>744</v>
      </c>
      <c r="O135" s="183" t="s">
        <v>745</v>
      </c>
      <c r="P135" s="180" t="s">
        <v>662</v>
      </c>
      <c r="Q135" s="180" t="s">
        <v>663</v>
      </c>
      <c r="R135" s="180" t="s">
        <v>0</v>
      </c>
      <c r="S135" s="184">
        <v>45505</v>
      </c>
      <c r="T135" s="184">
        <v>45641</v>
      </c>
      <c r="U135" s="184" t="s">
        <v>0</v>
      </c>
      <c r="V135" s="40"/>
      <c r="W135" s="180"/>
      <c r="X135" s="180">
        <v>10</v>
      </c>
      <c r="Y135" s="180" t="s">
        <v>449</v>
      </c>
      <c r="Z135" s="180" t="s">
        <v>208</v>
      </c>
      <c r="AA135" s="180" t="s">
        <v>374</v>
      </c>
      <c r="AB135" s="180" t="s">
        <v>199</v>
      </c>
      <c r="AC135" s="180" t="s">
        <v>199</v>
      </c>
      <c r="AD135" s="180" t="s">
        <v>487</v>
      </c>
      <c r="AE135" s="180" t="s">
        <v>199</v>
      </c>
      <c r="AF135" s="180" t="s">
        <v>199</v>
      </c>
      <c r="AG135" s="180" t="s">
        <v>199</v>
      </c>
      <c r="AH135" s="180" t="s">
        <v>199</v>
      </c>
      <c r="AI135" s="180" t="s">
        <v>199</v>
      </c>
      <c r="AJ135" s="180" t="s">
        <v>199</v>
      </c>
      <c r="AK135" s="180" t="s">
        <v>199</v>
      </c>
      <c r="AL135" s="180" t="s">
        <v>664</v>
      </c>
    </row>
    <row r="136" spans="2:38" s="187" customFormat="1" ht="128.25" hidden="1">
      <c r="B136" s="180" t="s">
        <v>453</v>
      </c>
      <c r="C136" s="181" t="s">
        <v>454</v>
      </c>
      <c r="D136" s="180" t="s">
        <v>705</v>
      </c>
      <c r="E136" s="180" t="s">
        <v>706</v>
      </c>
      <c r="F136" s="180" t="s">
        <v>706</v>
      </c>
      <c r="G136" s="180"/>
      <c r="H136" s="180" t="s">
        <v>552</v>
      </c>
      <c r="I136" s="180" t="s">
        <v>199</v>
      </c>
      <c r="J136" s="180" t="s">
        <v>199</v>
      </c>
      <c r="K136" s="180" t="s">
        <v>199</v>
      </c>
      <c r="L136" s="180" t="s">
        <v>199</v>
      </c>
      <c r="M136" s="206" t="s">
        <v>747</v>
      </c>
      <c r="N136" s="180" t="s">
        <v>748</v>
      </c>
      <c r="O136" s="183" t="s">
        <v>749</v>
      </c>
      <c r="P136" s="180" t="s">
        <v>662</v>
      </c>
      <c r="Q136" s="180" t="s">
        <v>663</v>
      </c>
      <c r="R136" s="180" t="s">
        <v>0</v>
      </c>
      <c r="S136" s="184">
        <v>45292</v>
      </c>
      <c r="T136" s="184">
        <v>45473</v>
      </c>
      <c r="U136" s="184" t="s">
        <v>0</v>
      </c>
      <c r="V136" s="40"/>
      <c r="W136" s="180"/>
      <c r="X136" s="180">
        <v>30</v>
      </c>
      <c r="Y136" s="180" t="s">
        <v>449</v>
      </c>
      <c r="Z136" s="180" t="s">
        <v>208</v>
      </c>
      <c r="AA136" s="180" t="s">
        <v>374</v>
      </c>
      <c r="AB136" s="180" t="s">
        <v>199</v>
      </c>
      <c r="AC136" s="180" t="s">
        <v>199</v>
      </c>
      <c r="AD136" s="180" t="s">
        <v>487</v>
      </c>
      <c r="AE136" s="180" t="s">
        <v>199</v>
      </c>
      <c r="AF136" s="180" t="s">
        <v>199</v>
      </c>
      <c r="AG136" s="180" t="s">
        <v>199</v>
      </c>
      <c r="AH136" s="180" t="s">
        <v>199</v>
      </c>
      <c r="AI136" s="180" t="s">
        <v>199</v>
      </c>
      <c r="AJ136" s="180" t="s">
        <v>199</v>
      </c>
      <c r="AK136" s="180" t="s">
        <v>199</v>
      </c>
      <c r="AL136" s="180" t="s">
        <v>664</v>
      </c>
    </row>
    <row r="137" spans="2:38" s="187" customFormat="1" ht="128.25" hidden="1">
      <c r="B137" s="180" t="s">
        <v>453</v>
      </c>
      <c r="C137" s="181" t="s">
        <v>454</v>
      </c>
      <c r="D137" s="180" t="s">
        <v>705</v>
      </c>
      <c r="E137" s="180" t="s">
        <v>706</v>
      </c>
      <c r="F137" s="180" t="s">
        <v>706</v>
      </c>
      <c r="G137" s="180"/>
      <c r="H137" s="180" t="s">
        <v>552</v>
      </c>
      <c r="I137" s="180" t="s">
        <v>199</v>
      </c>
      <c r="J137" s="180" t="s">
        <v>199</v>
      </c>
      <c r="K137" s="180" t="s">
        <v>199</v>
      </c>
      <c r="L137" s="180" t="s">
        <v>199</v>
      </c>
      <c r="M137" s="206" t="s">
        <v>750</v>
      </c>
      <c r="N137" s="180" t="s">
        <v>751</v>
      </c>
      <c r="O137" s="183" t="s">
        <v>752</v>
      </c>
      <c r="P137" s="180" t="s">
        <v>662</v>
      </c>
      <c r="Q137" s="180" t="s">
        <v>663</v>
      </c>
      <c r="R137" s="180" t="s">
        <v>0</v>
      </c>
      <c r="S137" s="184">
        <v>45474</v>
      </c>
      <c r="T137" s="184">
        <v>45641</v>
      </c>
      <c r="U137" s="184" t="s">
        <v>0</v>
      </c>
      <c r="V137" s="40"/>
      <c r="W137" s="180"/>
      <c r="X137" s="180">
        <v>10</v>
      </c>
      <c r="Y137" s="180" t="s">
        <v>449</v>
      </c>
      <c r="Z137" s="180" t="s">
        <v>208</v>
      </c>
      <c r="AA137" s="180" t="s">
        <v>374</v>
      </c>
      <c r="AB137" s="180" t="s">
        <v>199</v>
      </c>
      <c r="AC137" s="180" t="s">
        <v>199</v>
      </c>
      <c r="AD137" s="180" t="s">
        <v>487</v>
      </c>
      <c r="AE137" s="180" t="s">
        <v>199</v>
      </c>
      <c r="AF137" s="180" t="s">
        <v>199</v>
      </c>
      <c r="AG137" s="180" t="s">
        <v>199</v>
      </c>
      <c r="AH137" s="180" t="s">
        <v>199</v>
      </c>
      <c r="AI137" s="180" t="s">
        <v>199</v>
      </c>
      <c r="AJ137" s="180" t="s">
        <v>199</v>
      </c>
      <c r="AK137" s="180" t="s">
        <v>199</v>
      </c>
      <c r="AL137" s="180" t="s">
        <v>664</v>
      </c>
    </row>
    <row r="138" spans="2:38" s="187" customFormat="1" ht="128.25" hidden="1">
      <c r="B138" s="180" t="s">
        <v>453</v>
      </c>
      <c r="C138" s="181" t="s">
        <v>454</v>
      </c>
      <c r="D138" s="180" t="s">
        <v>705</v>
      </c>
      <c r="E138" s="180" t="s">
        <v>706</v>
      </c>
      <c r="F138" s="180" t="s">
        <v>706</v>
      </c>
      <c r="G138" s="180"/>
      <c r="H138" s="180" t="s">
        <v>754</v>
      </c>
      <c r="I138" s="180" t="s">
        <v>199</v>
      </c>
      <c r="J138" s="180" t="s">
        <v>199</v>
      </c>
      <c r="K138" s="180" t="s">
        <v>199</v>
      </c>
      <c r="L138" s="180" t="s">
        <v>199</v>
      </c>
      <c r="M138" s="206" t="s">
        <v>755</v>
      </c>
      <c r="N138" s="206" t="s">
        <v>756</v>
      </c>
      <c r="O138" s="183" t="s">
        <v>757</v>
      </c>
      <c r="P138" s="180" t="s">
        <v>662</v>
      </c>
      <c r="Q138" s="180" t="s">
        <v>663</v>
      </c>
      <c r="R138" s="180" t="s">
        <v>0</v>
      </c>
      <c r="S138" s="184">
        <v>45473</v>
      </c>
      <c r="T138" s="184">
        <v>45641</v>
      </c>
      <c r="U138" s="184" t="s">
        <v>512</v>
      </c>
      <c r="V138" s="40"/>
      <c r="W138" s="180"/>
      <c r="X138" s="180">
        <v>50</v>
      </c>
      <c r="Y138" s="180" t="s">
        <v>449</v>
      </c>
      <c r="Z138" s="180" t="s">
        <v>208</v>
      </c>
      <c r="AA138" s="180" t="s">
        <v>354</v>
      </c>
      <c r="AB138" s="180" t="s">
        <v>374</v>
      </c>
      <c r="AC138" s="180" t="s">
        <v>199</v>
      </c>
      <c r="AD138" s="180" t="s">
        <v>487</v>
      </c>
      <c r="AE138" s="180" t="s">
        <v>199</v>
      </c>
      <c r="AF138" s="180" t="s">
        <v>199</v>
      </c>
      <c r="AG138" s="180" t="s">
        <v>199</v>
      </c>
      <c r="AH138" s="180" t="s">
        <v>199</v>
      </c>
      <c r="AI138" s="180" t="s">
        <v>199</v>
      </c>
      <c r="AJ138" s="180" t="s">
        <v>199</v>
      </c>
      <c r="AK138" s="180" t="s">
        <v>199</v>
      </c>
      <c r="AL138" s="180" t="s">
        <v>664</v>
      </c>
    </row>
    <row r="139" spans="2:38" s="187" customFormat="1" ht="128.25" hidden="1">
      <c r="B139" s="180" t="s">
        <v>453</v>
      </c>
      <c r="C139" s="181" t="s">
        <v>454</v>
      </c>
      <c r="D139" s="180" t="s">
        <v>705</v>
      </c>
      <c r="E139" s="180" t="s">
        <v>706</v>
      </c>
      <c r="F139" s="180" t="s">
        <v>706</v>
      </c>
      <c r="G139" s="180"/>
      <c r="H139" s="180" t="s">
        <v>754</v>
      </c>
      <c r="I139" s="180" t="s">
        <v>199</v>
      </c>
      <c r="J139" s="180" t="s">
        <v>199</v>
      </c>
      <c r="K139" s="180" t="s">
        <v>199</v>
      </c>
      <c r="L139" s="180" t="s">
        <v>199</v>
      </c>
      <c r="M139" s="206" t="s">
        <v>758</v>
      </c>
      <c r="N139" s="206" t="s">
        <v>759</v>
      </c>
      <c r="O139" s="183" t="s">
        <v>760</v>
      </c>
      <c r="P139" s="180" t="s">
        <v>662</v>
      </c>
      <c r="Q139" s="180" t="s">
        <v>663</v>
      </c>
      <c r="R139" s="180" t="s">
        <v>0</v>
      </c>
      <c r="S139" s="184">
        <v>45292</v>
      </c>
      <c r="T139" s="184">
        <v>45641</v>
      </c>
      <c r="U139" s="184" t="s">
        <v>512</v>
      </c>
      <c r="V139" s="40"/>
      <c r="W139" s="180"/>
      <c r="X139" s="180">
        <v>50</v>
      </c>
      <c r="Y139" s="180" t="s">
        <v>449</v>
      </c>
      <c r="Z139" s="180" t="s">
        <v>208</v>
      </c>
      <c r="AA139" s="180" t="s">
        <v>374</v>
      </c>
      <c r="AB139" s="180" t="s">
        <v>476</v>
      </c>
      <c r="AC139" s="180" t="s">
        <v>199</v>
      </c>
      <c r="AD139" s="180" t="s">
        <v>513</v>
      </c>
      <c r="AE139" s="180" t="s">
        <v>199</v>
      </c>
      <c r="AF139" s="180" t="s">
        <v>199</v>
      </c>
      <c r="AG139" s="180" t="s">
        <v>199</v>
      </c>
      <c r="AH139" s="180" t="s">
        <v>199</v>
      </c>
      <c r="AI139" s="180" t="s">
        <v>199</v>
      </c>
      <c r="AJ139" s="180" t="s">
        <v>199</v>
      </c>
      <c r="AK139" s="180" t="s">
        <v>199</v>
      </c>
      <c r="AL139" s="180" t="s">
        <v>664</v>
      </c>
    </row>
    <row r="140" spans="2:38" s="187" customFormat="1" ht="128.25" hidden="1">
      <c r="B140" s="180" t="s">
        <v>453</v>
      </c>
      <c r="C140" s="181" t="s">
        <v>454</v>
      </c>
      <c r="D140" s="180" t="s">
        <v>705</v>
      </c>
      <c r="E140" s="180" t="s">
        <v>706</v>
      </c>
      <c r="F140" s="180" t="s">
        <v>706</v>
      </c>
      <c r="G140" s="180"/>
      <c r="H140" s="180" t="s">
        <v>552</v>
      </c>
      <c r="I140" s="180" t="s">
        <v>199</v>
      </c>
      <c r="J140" s="180" t="s">
        <v>199</v>
      </c>
      <c r="K140" s="180" t="s">
        <v>199</v>
      </c>
      <c r="L140" s="180" t="s">
        <v>199</v>
      </c>
      <c r="M140" s="180" t="s">
        <v>761</v>
      </c>
      <c r="N140" s="180" t="s">
        <v>762</v>
      </c>
      <c r="O140" s="183" t="s">
        <v>763</v>
      </c>
      <c r="P140" s="209" t="s">
        <v>764</v>
      </c>
      <c r="Q140" s="209" t="s">
        <v>765</v>
      </c>
      <c r="R140" s="180" t="s">
        <v>199</v>
      </c>
      <c r="S140" s="184">
        <v>45292</v>
      </c>
      <c r="T140" s="184">
        <v>45473</v>
      </c>
      <c r="U140" s="184" t="s">
        <v>512</v>
      </c>
      <c r="V140" s="40"/>
      <c r="W140" s="180"/>
      <c r="X140" s="185">
        <v>0.5</v>
      </c>
      <c r="Y140" s="180" t="s">
        <v>208</v>
      </c>
      <c r="Z140" s="180" t="s">
        <v>374</v>
      </c>
      <c r="AA140" s="180" t="s">
        <v>400</v>
      </c>
      <c r="AB140" s="180" t="s">
        <v>199</v>
      </c>
      <c r="AC140" s="180" t="s">
        <v>199</v>
      </c>
      <c r="AD140" s="180" t="s">
        <v>364</v>
      </c>
      <c r="AE140" s="180" t="s">
        <v>513</v>
      </c>
      <c r="AF140" s="180" t="s">
        <v>199</v>
      </c>
      <c r="AG140" s="180" t="s">
        <v>199</v>
      </c>
      <c r="AH140" s="180" t="s">
        <v>199</v>
      </c>
      <c r="AI140" s="180" t="s">
        <v>199</v>
      </c>
      <c r="AJ140" s="180" t="s">
        <v>766</v>
      </c>
      <c r="AK140" s="180" t="s">
        <v>409</v>
      </c>
      <c r="AL140" s="180" t="s">
        <v>767</v>
      </c>
    </row>
    <row r="141" spans="2:38" s="187" customFormat="1" ht="128.25" hidden="1">
      <c r="B141" s="180" t="s">
        <v>453</v>
      </c>
      <c r="C141" s="181" t="s">
        <v>454</v>
      </c>
      <c r="D141" s="180" t="s">
        <v>705</v>
      </c>
      <c r="E141" s="180" t="s">
        <v>706</v>
      </c>
      <c r="F141" s="180" t="s">
        <v>706</v>
      </c>
      <c r="G141" s="180"/>
      <c r="H141" s="180" t="s">
        <v>552</v>
      </c>
      <c r="I141" s="180" t="s">
        <v>199</v>
      </c>
      <c r="J141" s="180" t="s">
        <v>199</v>
      </c>
      <c r="K141" s="180" t="s">
        <v>199</v>
      </c>
      <c r="L141" s="180" t="s">
        <v>199</v>
      </c>
      <c r="M141" s="180" t="s">
        <v>768</v>
      </c>
      <c r="N141" s="180" t="s">
        <v>769</v>
      </c>
      <c r="O141" s="183" t="s">
        <v>763</v>
      </c>
      <c r="P141" s="209" t="s">
        <v>764</v>
      </c>
      <c r="Q141" s="209" t="s">
        <v>765</v>
      </c>
      <c r="R141" s="180" t="s">
        <v>199</v>
      </c>
      <c r="S141" s="184">
        <v>45474</v>
      </c>
      <c r="T141" s="184">
        <v>45657</v>
      </c>
      <c r="U141" s="184" t="s">
        <v>512</v>
      </c>
      <c r="V141" s="40"/>
      <c r="W141" s="180"/>
      <c r="X141" s="185">
        <v>0.5</v>
      </c>
      <c r="Y141" s="180" t="s">
        <v>208</v>
      </c>
      <c r="Z141" s="180" t="s">
        <v>374</v>
      </c>
      <c r="AA141" s="180" t="s">
        <v>400</v>
      </c>
      <c r="AB141" s="180" t="s">
        <v>199</v>
      </c>
      <c r="AC141" s="180" t="s">
        <v>199</v>
      </c>
      <c r="AD141" s="180" t="s">
        <v>364</v>
      </c>
      <c r="AE141" s="180" t="s">
        <v>513</v>
      </c>
      <c r="AF141" s="180" t="s">
        <v>199</v>
      </c>
      <c r="AG141" s="180" t="s">
        <v>199</v>
      </c>
      <c r="AH141" s="180" t="s">
        <v>199</v>
      </c>
      <c r="AI141" s="180" t="s">
        <v>199</v>
      </c>
      <c r="AJ141" s="180" t="s">
        <v>766</v>
      </c>
      <c r="AK141" s="180" t="s">
        <v>409</v>
      </c>
      <c r="AL141" s="180" t="s">
        <v>767</v>
      </c>
    </row>
    <row r="142" spans="2:38" s="187" customFormat="1" ht="128.25">
      <c r="B142" s="180" t="s">
        <v>453</v>
      </c>
      <c r="C142" s="181" t="s">
        <v>454</v>
      </c>
      <c r="D142" s="180" t="s">
        <v>705</v>
      </c>
      <c r="E142" s="180" t="s">
        <v>706</v>
      </c>
      <c r="F142" s="180" t="s">
        <v>706</v>
      </c>
      <c r="G142" s="180"/>
      <c r="H142" s="180" t="s">
        <v>552</v>
      </c>
      <c r="I142" s="180" t="s">
        <v>199</v>
      </c>
      <c r="J142" s="180" t="s">
        <v>199</v>
      </c>
      <c r="K142" s="180" t="s">
        <v>199</v>
      </c>
      <c r="L142" s="180" t="s">
        <v>199</v>
      </c>
      <c r="M142" s="180" t="s">
        <v>770</v>
      </c>
      <c r="N142" s="180" t="s">
        <v>771</v>
      </c>
      <c r="O142" s="183" t="s">
        <v>772</v>
      </c>
      <c r="P142" s="180" t="s">
        <v>773</v>
      </c>
      <c r="Q142" s="180" t="s">
        <v>774</v>
      </c>
      <c r="R142" s="180" t="s">
        <v>0</v>
      </c>
      <c r="S142" s="184">
        <v>45292</v>
      </c>
      <c r="T142" s="184">
        <v>45412</v>
      </c>
      <c r="U142" s="184" t="s">
        <v>0</v>
      </c>
      <c r="V142" s="40"/>
      <c r="W142" s="180">
        <v>98</v>
      </c>
      <c r="X142" s="180">
        <v>30</v>
      </c>
      <c r="Y142" s="180" t="s">
        <v>247</v>
      </c>
      <c r="Z142" s="180" t="s">
        <v>245</v>
      </c>
      <c r="AA142" s="180" t="s">
        <v>374</v>
      </c>
      <c r="AB142" s="180" t="s">
        <v>199</v>
      </c>
      <c r="AC142" s="180" t="s">
        <v>199</v>
      </c>
      <c r="AD142" s="180" t="s">
        <v>209</v>
      </c>
      <c r="AE142" s="180" t="s">
        <v>199</v>
      </c>
      <c r="AF142" s="180" t="s">
        <v>199</v>
      </c>
      <c r="AG142" s="180" t="s">
        <v>199</v>
      </c>
      <c r="AH142" s="180" t="s">
        <v>199</v>
      </c>
      <c r="AI142" s="180" t="s">
        <v>199</v>
      </c>
      <c r="AJ142" s="180" t="s">
        <v>199</v>
      </c>
      <c r="AK142" s="180" t="s">
        <v>199</v>
      </c>
      <c r="AL142" s="180" t="s">
        <v>775</v>
      </c>
    </row>
    <row r="143" spans="2:38" s="187" customFormat="1" ht="128.25">
      <c r="B143" s="180" t="s">
        <v>453</v>
      </c>
      <c r="C143" s="181" t="s">
        <v>454</v>
      </c>
      <c r="D143" s="180" t="s">
        <v>705</v>
      </c>
      <c r="E143" s="180" t="s">
        <v>706</v>
      </c>
      <c r="F143" s="180" t="s">
        <v>706</v>
      </c>
      <c r="G143" s="180"/>
      <c r="H143" s="180" t="s">
        <v>552</v>
      </c>
      <c r="I143" s="180" t="s">
        <v>199</v>
      </c>
      <c r="J143" s="180" t="s">
        <v>199</v>
      </c>
      <c r="K143" s="180" t="s">
        <v>199</v>
      </c>
      <c r="L143" s="180" t="s">
        <v>199</v>
      </c>
      <c r="M143" s="180" t="s">
        <v>776</v>
      </c>
      <c r="N143" s="180" t="s">
        <v>777</v>
      </c>
      <c r="O143" s="183" t="s">
        <v>778</v>
      </c>
      <c r="P143" s="180" t="s">
        <v>773</v>
      </c>
      <c r="Q143" s="180" t="s">
        <v>774</v>
      </c>
      <c r="R143" s="180" t="s">
        <v>0</v>
      </c>
      <c r="S143" s="184">
        <v>45292</v>
      </c>
      <c r="T143" s="184">
        <v>45503</v>
      </c>
      <c r="U143" s="184" t="s">
        <v>0</v>
      </c>
      <c r="V143" s="40"/>
      <c r="W143" s="180">
        <v>98</v>
      </c>
      <c r="X143" s="180">
        <v>30</v>
      </c>
      <c r="Y143" s="180" t="s">
        <v>247</v>
      </c>
      <c r="Z143" s="180" t="s">
        <v>245</v>
      </c>
      <c r="AA143" s="180" t="s">
        <v>374</v>
      </c>
      <c r="AB143" s="180" t="s">
        <v>199</v>
      </c>
      <c r="AC143" s="180" t="s">
        <v>199</v>
      </c>
      <c r="AD143" s="180" t="s">
        <v>209</v>
      </c>
      <c r="AE143" s="180" t="s">
        <v>199</v>
      </c>
      <c r="AF143" s="180" t="s">
        <v>199</v>
      </c>
      <c r="AG143" s="180" t="s">
        <v>199</v>
      </c>
      <c r="AH143" s="180" t="s">
        <v>199</v>
      </c>
      <c r="AI143" s="180" t="s">
        <v>199</v>
      </c>
      <c r="AJ143" s="180" t="s">
        <v>199</v>
      </c>
      <c r="AK143" s="180" t="s">
        <v>199</v>
      </c>
      <c r="AL143" s="180" t="s">
        <v>775</v>
      </c>
    </row>
    <row r="144" spans="2:38" s="187" customFormat="1" ht="128.25">
      <c r="B144" s="180" t="s">
        <v>453</v>
      </c>
      <c r="C144" s="181" t="s">
        <v>454</v>
      </c>
      <c r="D144" s="180" t="s">
        <v>705</v>
      </c>
      <c r="E144" s="180" t="s">
        <v>706</v>
      </c>
      <c r="F144" s="180" t="s">
        <v>706</v>
      </c>
      <c r="G144" s="180"/>
      <c r="H144" s="180" t="s">
        <v>552</v>
      </c>
      <c r="I144" s="180" t="s">
        <v>199</v>
      </c>
      <c r="J144" s="180" t="s">
        <v>199</v>
      </c>
      <c r="K144" s="180" t="s">
        <v>199</v>
      </c>
      <c r="L144" s="180" t="s">
        <v>199</v>
      </c>
      <c r="M144" s="180" t="s">
        <v>779</v>
      </c>
      <c r="N144" s="180" t="s">
        <v>780</v>
      </c>
      <c r="O144" s="183" t="s">
        <v>781</v>
      </c>
      <c r="P144" s="180" t="s">
        <v>773</v>
      </c>
      <c r="Q144" s="180" t="s">
        <v>774</v>
      </c>
      <c r="R144" s="180" t="s">
        <v>0</v>
      </c>
      <c r="S144" s="184">
        <v>45292</v>
      </c>
      <c r="T144" s="184">
        <v>45641</v>
      </c>
      <c r="U144" s="184" t="s">
        <v>0</v>
      </c>
      <c r="V144" s="40"/>
      <c r="W144" s="180">
        <v>98</v>
      </c>
      <c r="X144" s="180">
        <v>40</v>
      </c>
      <c r="Y144" s="180" t="s">
        <v>247</v>
      </c>
      <c r="Z144" s="180" t="s">
        <v>245</v>
      </c>
      <c r="AA144" s="180" t="s">
        <v>374</v>
      </c>
      <c r="AB144" s="180" t="s">
        <v>199</v>
      </c>
      <c r="AC144" s="180" t="s">
        <v>199</v>
      </c>
      <c r="AD144" s="180" t="s">
        <v>209</v>
      </c>
      <c r="AE144" s="180" t="s">
        <v>199</v>
      </c>
      <c r="AF144" s="180" t="s">
        <v>199</v>
      </c>
      <c r="AG144" s="180" t="s">
        <v>199</v>
      </c>
      <c r="AH144" s="180" t="s">
        <v>199</v>
      </c>
      <c r="AI144" s="180" t="s">
        <v>199</v>
      </c>
      <c r="AJ144" s="180" t="s">
        <v>199</v>
      </c>
      <c r="AK144" s="180" t="s">
        <v>199</v>
      </c>
      <c r="AL144" s="180" t="s">
        <v>775</v>
      </c>
    </row>
    <row r="145" spans="2:38" s="187" customFormat="1" ht="128.25" hidden="1">
      <c r="B145" s="180" t="s">
        <v>453</v>
      </c>
      <c r="C145" s="181" t="s">
        <v>454</v>
      </c>
      <c r="D145" s="180" t="s">
        <v>705</v>
      </c>
      <c r="E145" s="180" t="s">
        <v>706</v>
      </c>
      <c r="F145" s="180" t="s">
        <v>706</v>
      </c>
      <c r="G145" s="180"/>
      <c r="H145" s="180" t="s">
        <v>552</v>
      </c>
      <c r="I145" s="180" t="s">
        <v>199</v>
      </c>
      <c r="J145" s="180" t="s">
        <v>199</v>
      </c>
      <c r="K145" s="180" t="s">
        <v>199</v>
      </c>
      <c r="L145" s="180" t="s">
        <v>199</v>
      </c>
      <c r="M145" s="180" t="s">
        <v>782</v>
      </c>
      <c r="N145" s="180" t="s">
        <v>783</v>
      </c>
      <c r="O145" s="180" t="s">
        <v>784</v>
      </c>
      <c r="P145" s="180" t="s">
        <v>668</v>
      </c>
      <c r="Q145" s="180" t="s">
        <v>673</v>
      </c>
      <c r="R145" s="180" t="s">
        <v>99</v>
      </c>
      <c r="S145" s="184">
        <v>45292</v>
      </c>
      <c r="T145" s="184">
        <v>45641</v>
      </c>
      <c r="U145" s="184" t="s">
        <v>512</v>
      </c>
      <c r="V145" s="40"/>
      <c r="W145" s="180"/>
      <c r="X145" s="180">
        <v>50</v>
      </c>
      <c r="Y145" s="180" t="s">
        <v>374</v>
      </c>
      <c r="Z145" s="180" t="s">
        <v>199</v>
      </c>
      <c r="AA145" s="180" t="s">
        <v>199</v>
      </c>
      <c r="AB145" s="180" t="s">
        <v>199</v>
      </c>
      <c r="AC145" s="180" t="s">
        <v>199</v>
      </c>
      <c r="AD145" s="180" t="s">
        <v>513</v>
      </c>
      <c r="AE145" s="180" t="s">
        <v>487</v>
      </c>
      <c r="AF145" s="180" t="s">
        <v>199</v>
      </c>
      <c r="AG145" s="180" t="s">
        <v>199</v>
      </c>
      <c r="AH145" s="180" t="s">
        <v>199</v>
      </c>
      <c r="AI145" s="180" t="s">
        <v>199</v>
      </c>
      <c r="AJ145" s="180" t="s">
        <v>199</v>
      </c>
      <c r="AK145" s="180" t="s">
        <v>199</v>
      </c>
      <c r="AL145" s="180" t="s">
        <v>655</v>
      </c>
    </row>
    <row r="146" spans="2:38" s="187" customFormat="1" ht="156.75" hidden="1">
      <c r="B146" s="180" t="s">
        <v>453</v>
      </c>
      <c r="C146" s="181" t="s">
        <v>454</v>
      </c>
      <c r="D146" s="180" t="s">
        <v>705</v>
      </c>
      <c r="E146" s="180" t="s">
        <v>706</v>
      </c>
      <c r="F146" s="180" t="s">
        <v>706</v>
      </c>
      <c r="G146" s="180"/>
      <c r="H146" s="180" t="s">
        <v>552</v>
      </c>
      <c r="I146" s="180" t="s">
        <v>199</v>
      </c>
      <c r="J146" s="180" t="s">
        <v>199</v>
      </c>
      <c r="K146" s="180" t="s">
        <v>199</v>
      </c>
      <c r="L146" s="180" t="s">
        <v>199</v>
      </c>
      <c r="M146" s="180" t="s">
        <v>785</v>
      </c>
      <c r="N146" s="180" t="s">
        <v>786</v>
      </c>
      <c r="O146" s="183" t="s">
        <v>787</v>
      </c>
      <c r="P146" s="180" t="s">
        <v>668</v>
      </c>
      <c r="Q146" s="180" t="s">
        <v>788</v>
      </c>
      <c r="R146" s="180" t="s">
        <v>99</v>
      </c>
      <c r="S146" s="184">
        <v>45292</v>
      </c>
      <c r="T146" s="184">
        <v>45641</v>
      </c>
      <c r="U146" s="184" t="s">
        <v>512</v>
      </c>
      <c r="V146" s="40"/>
      <c r="W146" s="180"/>
      <c r="X146" s="180">
        <v>30</v>
      </c>
      <c r="Y146" s="180" t="s">
        <v>374</v>
      </c>
      <c r="Z146" s="180" t="s">
        <v>199</v>
      </c>
      <c r="AA146" s="180" t="s">
        <v>199</v>
      </c>
      <c r="AB146" s="180" t="s">
        <v>199</v>
      </c>
      <c r="AC146" s="180" t="s">
        <v>199</v>
      </c>
      <c r="AD146" s="180" t="s">
        <v>487</v>
      </c>
      <c r="AE146" s="180" t="s">
        <v>199</v>
      </c>
      <c r="AF146" s="180" t="s">
        <v>199</v>
      </c>
      <c r="AG146" s="180" t="s">
        <v>199</v>
      </c>
      <c r="AH146" s="180" t="s">
        <v>199</v>
      </c>
      <c r="AI146" s="180" t="s">
        <v>199</v>
      </c>
      <c r="AJ146" s="180" t="s">
        <v>199</v>
      </c>
      <c r="AK146" s="180" t="s">
        <v>199</v>
      </c>
      <c r="AL146" s="180" t="s">
        <v>655</v>
      </c>
    </row>
    <row r="147" spans="2:38" s="187" customFormat="1" ht="128.25" hidden="1">
      <c r="B147" s="180" t="s">
        <v>453</v>
      </c>
      <c r="C147" s="181" t="s">
        <v>454</v>
      </c>
      <c r="D147" s="180" t="s">
        <v>705</v>
      </c>
      <c r="E147" s="180" t="s">
        <v>706</v>
      </c>
      <c r="F147" s="180" t="s">
        <v>706</v>
      </c>
      <c r="G147" s="180"/>
      <c r="H147" s="180" t="s">
        <v>552</v>
      </c>
      <c r="I147" s="180" t="s">
        <v>199</v>
      </c>
      <c r="J147" s="180" t="s">
        <v>199</v>
      </c>
      <c r="K147" s="180" t="s">
        <v>199</v>
      </c>
      <c r="L147" s="180" t="s">
        <v>199</v>
      </c>
      <c r="M147" s="180" t="s">
        <v>789</v>
      </c>
      <c r="N147" s="180" t="s">
        <v>790</v>
      </c>
      <c r="O147" s="180" t="s">
        <v>791</v>
      </c>
      <c r="P147" s="180" t="s">
        <v>668</v>
      </c>
      <c r="Q147" s="180" t="s">
        <v>792</v>
      </c>
      <c r="R147" s="180" t="s">
        <v>99</v>
      </c>
      <c r="S147" s="184">
        <v>45292</v>
      </c>
      <c r="T147" s="184">
        <v>45641</v>
      </c>
      <c r="U147" s="184" t="s">
        <v>512</v>
      </c>
      <c r="V147" s="40"/>
      <c r="W147" s="180"/>
      <c r="X147" s="180">
        <v>20</v>
      </c>
      <c r="Y147" s="180" t="s">
        <v>374</v>
      </c>
      <c r="Z147" s="180" t="s">
        <v>199</v>
      </c>
      <c r="AA147" s="180" t="s">
        <v>199</v>
      </c>
      <c r="AB147" s="180" t="s">
        <v>199</v>
      </c>
      <c r="AC147" s="180" t="s">
        <v>199</v>
      </c>
      <c r="AD147" s="180" t="s">
        <v>487</v>
      </c>
      <c r="AE147" s="180" t="s">
        <v>199</v>
      </c>
      <c r="AF147" s="180" t="s">
        <v>199</v>
      </c>
      <c r="AG147" s="180" t="s">
        <v>199</v>
      </c>
      <c r="AH147" s="180" t="s">
        <v>199</v>
      </c>
      <c r="AI147" s="180" t="s">
        <v>199</v>
      </c>
      <c r="AJ147" s="180" t="s">
        <v>199</v>
      </c>
      <c r="AK147" s="180" t="s">
        <v>199</v>
      </c>
      <c r="AL147" s="180" t="s">
        <v>655</v>
      </c>
    </row>
    <row r="148" spans="2:38" s="187" customFormat="1" ht="128.25" hidden="1">
      <c r="B148" s="180" t="s">
        <v>453</v>
      </c>
      <c r="C148" s="181" t="s">
        <v>454</v>
      </c>
      <c r="D148" s="180" t="s">
        <v>705</v>
      </c>
      <c r="E148" s="180" t="s">
        <v>706</v>
      </c>
      <c r="F148" s="180" t="s">
        <v>706</v>
      </c>
      <c r="G148" s="180"/>
      <c r="H148" s="180" t="s">
        <v>552</v>
      </c>
      <c r="I148" s="180" t="s">
        <v>199</v>
      </c>
      <c r="J148" s="180" t="s">
        <v>199</v>
      </c>
      <c r="K148" s="180" t="s">
        <v>199</v>
      </c>
      <c r="L148" s="180" t="s">
        <v>199</v>
      </c>
      <c r="M148" s="180" t="s">
        <v>793</v>
      </c>
      <c r="N148" s="180" t="s">
        <v>794</v>
      </c>
      <c r="O148" s="183" t="s">
        <v>795</v>
      </c>
      <c r="P148" s="183" t="s">
        <v>486</v>
      </c>
      <c r="Q148" s="180"/>
      <c r="R148" s="180" t="s">
        <v>99</v>
      </c>
      <c r="S148" s="184">
        <v>45323</v>
      </c>
      <c r="T148" s="184">
        <v>45412</v>
      </c>
      <c r="U148" s="184" t="s">
        <v>99</v>
      </c>
      <c r="V148" s="40"/>
      <c r="W148" s="180"/>
      <c r="X148" s="180"/>
      <c r="Y148" s="180" t="s">
        <v>207</v>
      </c>
      <c r="Z148" s="180" t="s">
        <v>208</v>
      </c>
      <c r="AA148" s="180" t="s">
        <v>374</v>
      </c>
      <c r="AB148" s="180" t="s">
        <v>400</v>
      </c>
      <c r="AC148" s="180" t="s">
        <v>199</v>
      </c>
      <c r="AD148" s="180" t="s">
        <v>364</v>
      </c>
      <c r="AE148" s="180" t="s">
        <v>487</v>
      </c>
      <c r="AF148" s="180" t="s">
        <v>199</v>
      </c>
      <c r="AG148" s="180" t="s">
        <v>199</v>
      </c>
      <c r="AH148" s="180" t="s">
        <v>199</v>
      </c>
      <c r="AI148" s="180" t="s">
        <v>199</v>
      </c>
      <c r="AJ148" s="180" t="s">
        <v>402</v>
      </c>
      <c r="AK148" s="180" t="s">
        <v>695</v>
      </c>
      <c r="AL148" s="180" t="s">
        <v>655</v>
      </c>
    </row>
    <row r="149" spans="2:38" s="187" customFormat="1" ht="128.25" hidden="1">
      <c r="B149" s="180" t="s">
        <v>453</v>
      </c>
      <c r="C149" s="181" t="s">
        <v>454</v>
      </c>
      <c r="D149" s="180" t="s">
        <v>705</v>
      </c>
      <c r="E149" s="180" t="s">
        <v>706</v>
      </c>
      <c r="F149" s="180" t="s">
        <v>706</v>
      </c>
      <c r="G149" s="180"/>
      <c r="H149" s="180" t="s">
        <v>552</v>
      </c>
      <c r="I149" s="180" t="s">
        <v>199</v>
      </c>
      <c r="J149" s="180" t="s">
        <v>199</v>
      </c>
      <c r="K149" s="180" t="s">
        <v>199</v>
      </c>
      <c r="L149" s="180" t="s">
        <v>199</v>
      </c>
      <c r="M149" s="180" t="s">
        <v>796</v>
      </c>
      <c r="N149" s="180" t="s">
        <v>796</v>
      </c>
      <c r="O149" s="183" t="s">
        <v>797</v>
      </c>
      <c r="P149" s="72" t="s">
        <v>491</v>
      </c>
      <c r="Q149" s="180" t="s">
        <v>486</v>
      </c>
      <c r="R149" s="180" t="s">
        <v>99</v>
      </c>
      <c r="S149" s="184">
        <v>45413</v>
      </c>
      <c r="T149" s="184">
        <v>45443</v>
      </c>
      <c r="U149" s="184" t="s">
        <v>99</v>
      </c>
      <c r="V149" s="40"/>
      <c r="W149" s="180"/>
      <c r="X149" s="180"/>
      <c r="Y149" s="180" t="s">
        <v>207</v>
      </c>
      <c r="Z149" s="180" t="s">
        <v>208</v>
      </c>
      <c r="AA149" s="180" t="s">
        <v>374</v>
      </c>
      <c r="AB149" s="180" t="s">
        <v>400</v>
      </c>
      <c r="AC149" s="180" t="s">
        <v>199</v>
      </c>
      <c r="AD149" s="180" t="s">
        <v>364</v>
      </c>
      <c r="AE149" s="180" t="s">
        <v>487</v>
      </c>
      <c r="AF149" s="180" t="s">
        <v>199</v>
      </c>
      <c r="AG149" s="180" t="s">
        <v>199</v>
      </c>
      <c r="AH149" s="180" t="s">
        <v>199</v>
      </c>
      <c r="AI149" s="180" t="s">
        <v>199</v>
      </c>
      <c r="AJ149" s="180" t="s">
        <v>402</v>
      </c>
      <c r="AK149" s="180" t="s">
        <v>695</v>
      </c>
      <c r="AL149" s="180" t="s">
        <v>655</v>
      </c>
    </row>
    <row r="150" spans="2:38" s="187" customFormat="1" ht="128.25" hidden="1">
      <c r="B150" s="180" t="s">
        <v>453</v>
      </c>
      <c r="C150" s="181" t="s">
        <v>454</v>
      </c>
      <c r="D150" s="180" t="s">
        <v>705</v>
      </c>
      <c r="E150" s="180" t="s">
        <v>706</v>
      </c>
      <c r="F150" s="180" t="s">
        <v>706</v>
      </c>
      <c r="G150" s="180"/>
      <c r="H150" s="180" t="s">
        <v>552</v>
      </c>
      <c r="I150" s="180" t="s">
        <v>199</v>
      </c>
      <c r="J150" s="180" t="s">
        <v>199</v>
      </c>
      <c r="K150" s="180" t="s">
        <v>199</v>
      </c>
      <c r="L150" s="180" t="s">
        <v>199</v>
      </c>
      <c r="M150" s="180" t="s">
        <v>798</v>
      </c>
      <c r="N150" s="180" t="s">
        <v>799</v>
      </c>
      <c r="O150" s="183" t="s">
        <v>485</v>
      </c>
      <c r="P150" s="180" t="s">
        <v>486</v>
      </c>
      <c r="Q150" s="180" t="s">
        <v>800</v>
      </c>
      <c r="R150" s="180" t="s">
        <v>99</v>
      </c>
      <c r="S150" s="184">
        <v>45352</v>
      </c>
      <c r="T150" s="184">
        <v>45397</v>
      </c>
      <c r="U150" s="184" t="s">
        <v>512</v>
      </c>
      <c r="V150" s="40"/>
      <c r="W150" s="180"/>
      <c r="X150" s="180"/>
      <c r="Y150" s="180" t="s">
        <v>207</v>
      </c>
      <c r="Z150" s="180" t="s">
        <v>208</v>
      </c>
      <c r="AA150" s="180" t="s">
        <v>374</v>
      </c>
      <c r="AB150" s="180" t="s">
        <v>199</v>
      </c>
      <c r="AC150" s="180" t="s">
        <v>199</v>
      </c>
      <c r="AD150" s="180" t="s">
        <v>487</v>
      </c>
      <c r="AE150" s="180" t="s">
        <v>199</v>
      </c>
      <c r="AF150" s="180" t="s">
        <v>199</v>
      </c>
      <c r="AG150" s="180" t="s">
        <v>199</v>
      </c>
      <c r="AH150" s="180" t="s">
        <v>199</v>
      </c>
      <c r="AI150" s="180" t="s">
        <v>199</v>
      </c>
      <c r="AJ150" s="180" t="s">
        <v>199</v>
      </c>
      <c r="AK150" s="180" t="s">
        <v>199</v>
      </c>
      <c r="AL150" s="180" t="s">
        <v>655</v>
      </c>
    </row>
    <row r="151" spans="2:38" s="187" customFormat="1" ht="128.25" hidden="1">
      <c r="B151" s="180" t="s">
        <v>453</v>
      </c>
      <c r="C151" s="181" t="s">
        <v>454</v>
      </c>
      <c r="D151" s="180" t="s">
        <v>705</v>
      </c>
      <c r="E151" s="180" t="s">
        <v>706</v>
      </c>
      <c r="F151" s="180" t="s">
        <v>706</v>
      </c>
      <c r="G151" s="180"/>
      <c r="H151" s="180" t="s">
        <v>552</v>
      </c>
      <c r="I151" s="180" t="s">
        <v>199</v>
      </c>
      <c r="J151" s="180" t="s">
        <v>199</v>
      </c>
      <c r="K151" s="180" t="s">
        <v>199</v>
      </c>
      <c r="L151" s="180" t="s">
        <v>199</v>
      </c>
      <c r="M151" s="180" t="s">
        <v>801</v>
      </c>
      <c r="N151" s="180" t="s">
        <v>801</v>
      </c>
      <c r="O151" s="183" t="s">
        <v>490</v>
      </c>
      <c r="P151" s="180" t="s">
        <v>486</v>
      </c>
      <c r="Q151" s="180" t="s">
        <v>802</v>
      </c>
      <c r="R151" s="180" t="s">
        <v>99</v>
      </c>
      <c r="S151" s="184">
        <v>45398</v>
      </c>
      <c r="T151" s="184">
        <v>45077</v>
      </c>
      <c r="U151" s="184"/>
      <c r="V151" s="40"/>
      <c r="W151" s="180"/>
      <c r="X151" s="180"/>
      <c r="Y151" s="180" t="s">
        <v>207</v>
      </c>
      <c r="Z151" s="180" t="s">
        <v>208</v>
      </c>
      <c r="AA151" s="180" t="s">
        <v>374</v>
      </c>
      <c r="AB151" s="180" t="s">
        <v>199</v>
      </c>
      <c r="AC151" s="180" t="s">
        <v>199</v>
      </c>
      <c r="AD151" s="180" t="s">
        <v>487</v>
      </c>
      <c r="AE151" s="180" t="s">
        <v>199</v>
      </c>
      <c r="AF151" s="180" t="s">
        <v>199</v>
      </c>
      <c r="AG151" s="180" t="s">
        <v>199</v>
      </c>
      <c r="AH151" s="180" t="s">
        <v>199</v>
      </c>
      <c r="AI151" s="180" t="s">
        <v>199</v>
      </c>
      <c r="AJ151" s="180" t="s">
        <v>199</v>
      </c>
      <c r="AK151" s="180" t="s">
        <v>199</v>
      </c>
      <c r="AL151" s="180" t="s">
        <v>655</v>
      </c>
    </row>
    <row r="152" spans="2:38" s="187" customFormat="1" ht="128.25" hidden="1">
      <c r="B152" s="180" t="s">
        <v>453</v>
      </c>
      <c r="C152" s="181" t="s">
        <v>454</v>
      </c>
      <c r="D152" s="180" t="s">
        <v>705</v>
      </c>
      <c r="E152" s="180" t="s">
        <v>706</v>
      </c>
      <c r="F152" s="180" t="s">
        <v>706</v>
      </c>
      <c r="G152" s="180"/>
      <c r="H152" s="180" t="s">
        <v>552</v>
      </c>
      <c r="I152" s="180" t="s">
        <v>199</v>
      </c>
      <c r="J152" s="180" t="s">
        <v>199</v>
      </c>
      <c r="K152" s="180" t="s">
        <v>199</v>
      </c>
      <c r="L152" s="180" t="s">
        <v>199</v>
      </c>
      <c r="M152" s="180" t="s">
        <v>803</v>
      </c>
      <c r="N152" s="180" t="s">
        <v>804</v>
      </c>
      <c r="O152" s="183" t="s">
        <v>805</v>
      </c>
      <c r="P152" s="180" t="s">
        <v>1577</v>
      </c>
      <c r="Q152" s="180" t="s">
        <v>807</v>
      </c>
      <c r="R152" s="180" t="s">
        <v>99</v>
      </c>
      <c r="S152" s="184">
        <v>45566</v>
      </c>
      <c r="T152" s="184">
        <v>45641</v>
      </c>
      <c r="U152" s="184" t="s">
        <v>512</v>
      </c>
      <c r="V152" s="40"/>
      <c r="W152" s="180"/>
      <c r="X152" s="180"/>
      <c r="Y152" s="180" t="s">
        <v>476</v>
      </c>
      <c r="Z152" s="180" t="s">
        <v>374</v>
      </c>
      <c r="AA152" s="180" t="s">
        <v>199</v>
      </c>
      <c r="AB152" s="180" t="s">
        <v>199</v>
      </c>
      <c r="AC152" s="180" t="s">
        <v>199</v>
      </c>
      <c r="AD152" s="180" t="s">
        <v>487</v>
      </c>
      <c r="AE152" s="180" t="s">
        <v>513</v>
      </c>
      <c r="AF152" s="180" t="s">
        <v>199</v>
      </c>
      <c r="AG152" s="180" t="s">
        <v>199</v>
      </c>
      <c r="AH152" s="180" t="s">
        <v>199</v>
      </c>
      <c r="AI152" s="180" t="s">
        <v>199</v>
      </c>
      <c r="AJ152" s="180" t="s">
        <v>199</v>
      </c>
      <c r="AK152" s="180" t="s">
        <v>199</v>
      </c>
      <c r="AL152" s="180" t="s">
        <v>611</v>
      </c>
    </row>
    <row r="153" spans="2:38" s="187" customFormat="1" ht="128.25" hidden="1">
      <c r="B153" s="180" t="s">
        <v>453</v>
      </c>
      <c r="C153" s="181" t="s">
        <v>454</v>
      </c>
      <c r="D153" s="180" t="s">
        <v>705</v>
      </c>
      <c r="E153" s="180" t="s">
        <v>706</v>
      </c>
      <c r="F153" s="180" t="s">
        <v>706</v>
      </c>
      <c r="G153" s="180"/>
      <c r="H153" s="180" t="s">
        <v>552</v>
      </c>
      <c r="I153" s="180" t="s">
        <v>199</v>
      </c>
      <c r="J153" s="180" t="s">
        <v>199</v>
      </c>
      <c r="K153" s="180" t="s">
        <v>199</v>
      </c>
      <c r="L153" s="180" t="s">
        <v>199</v>
      </c>
      <c r="M153" s="180" t="s">
        <v>808</v>
      </c>
      <c r="N153" s="180" t="s">
        <v>808</v>
      </c>
      <c r="O153" s="183" t="s">
        <v>809</v>
      </c>
      <c r="P153" s="180" t="s">
        <v>609</v>
      </c>
      <c r="Q153" s="180" t="s">
        <v>610</v>
      </c>
      <c r="R153" s="180" t="s">
        <v>0</v>
      </c>
      <c r="S153" s="184">
        <v>45323</v>
      </c>
      <c r="T153" s="184">
        <v>45626</v>
      </c>
      <c r="U153" s="184" t="s">
        <v>512</v>
      </c>
      <c r="V153" s="40"/>
      <c r="W153" s="180"/>
      <c r="X153" s="180"/>
      <c r="Y153" s="180" t="s">
        <v>207</v>
      </c>
      <c r="Z153" s="180" t="s">
        <v>476</v>
      </c>
      <c r="AA153" s="180" t="s">
        <v>199</v>
      </c>
      <c r="AB153" s="180" t="s">
        <v>199</v>
      </c>
      <c r="AC153" s="180" t="s">
        <v>199</v>
      </c>
      <c r="AD153" s="180" t="s">
        <v>487</v>
      </c>
      <c r="AE153" s="180" t="s">
        <v>621</v>
      </c>
      <c r="AF153" s="180" t="s">
        <v>199</v>
      </c>
      <c r="AG153" s="180" t="s">
        <v>199</v>
      </c>
      <c r="AH153" s="180" t="s">
        <v>199</v>
      </c>
      <c r="AI153" s="180" t="s">
        <v>199</v>
      </c>
      <c r="AJ153" s="180" t="s">
        <v>199</v>
      </c>
      <c r="AK153" s="180" t="s">
        <v>199</v>
      </c>
      <c r="AL153" s="180" t="s">
        <v>611</v>
      </c>
    </row>
    <row r="154" spans="2:38" s="187" customFormat="1" ht="128.25" hidden="1">
      <c r="B154" s="180" t="s">
        <v>453</v>
      </c>
      <c r="C154" s="181" t="s">
        <v>454</v>
      </c>
      <c r="D154" s="180" t="s">
        <v>705</v>
      </c>
      <c r="E154" s="180" t="s">
        <v>706</v>
      </c>
      <c r="F154" s="180" t="s">
        <v>706</v>
      </c>
      <c r="G154" s="180"/>
      <c r="H154" s="180" t="s">
        <v>552</v>
      </c>
      <c r="I154" s="180" t="s">
        <v>199</v>
      </c>
      <c r="J154" s="180" t="s">
        <v>199</v>
      </c>
      <c r="K154" s="180" t="s">
        <v>199</v>
      </c>
      <c r="L154" s="180" t="s">
        <v>199</v>
      </c>
      <c r="M154" s="180" t="s">
        <v>810</v>
      </c>
      <c r="N154" s="180" t="s">
        <v>811</v>
      </c>
      <c r="O154" s="183" t="s">
        <v>812</v>
      </c>
      <c r="P154" s="180" t="s">
        <v>704</v>
      </c>
      <c r="Q154" s="180" t="s">
        <v>813</v>
      </c>
      <c r="R154" s="180" t="s">
        <v>99</v>
      </c>
      <c r="S154" s="184">
        <v>45323</v>
      </c>
      <c r="T154" s="184">
        <v>45412</v>
      </c>
      <c r="U154" s="184" t="s">
        <v>512</v>
      </c>
      <c r="V154" s="40"/>
      <c r="W154" s="180"/>
      <c r="X154" s="180"/>
      <c r="Y154" s="180" t="s">
        <v>374</v>
      </c>
      <c r="Z154" s="180" t="s">
        <v>199</v>
      </c>
      <c r="AA154" s="180" t="s">
        <v>199</v>
      </c>
      <c r="AB154" s="180" t="s">
        <v>199</v>
      </c>
      <c r="AC154" s="180" t="s">
        <v>199</v>
      </c>
      <c r="AD154" s="180" t="s">
        <v>487</v>
      </c>
      <c r="AE154" s="180" t="s">
        <v>199</v>
      </c>
      <c r="AF154" s="180" t="s">
        <v>199</v>
      </c>
      <c r="AG154" s="180" t="s">
        <v>199</v>
      </c>
      <c r="AH154" s="180" t="s">
        <v>199</v>
      </c>
      <c r="AI154" s="180" t="s">
        <v>199</v>
      </c>
      <c r="AJ154" s="180" t="s">
        <v>199</v>
      </c>
      <c r="AK154" s="180" t="s">
        <v>199</v>
      </c>
      <c r="AL154" s="180" t="s">
        <v>655</v>
      </c>
    </row>
    <row r="155" spans="2:38" s="187" customFormat="1" ht="128.25" hidden="1">
      <c r="B155" s="180" t="s">
        <v>453</v>
      </c>
      <c r="C155" s="181" t="s">
        <v>454</v>
      </c>
      <c r="D155" s="180" t="s">
        <v>705</v>
      </c>
      <c r="E155" s="180" t="s">
        <v>706</v>
      </c>
      <c r="F155" s="180" t="s">
        <v>706</v>
      </c>
      <c r="G155" s="180"/>
      <c r="H155" s="180" t="s">
        <v>552</v>
      </c>
      <c r="I155" s="180" t="s">
        <v>199</v>
      </c>
      <c r="J155" s="180" t="s">
        <v>199</v>
      </c>
      <c r="K155" s="180" t="s">
        <v>199</v>
      </c>
      <c r="L155" s="180" t="s">
        <v>199</v>
      </c>
      <c r="M155" s="180" t="s">
        <v>814</v>
      </c>
      <c r="N155" s="180" t="s">
        <v>814</v>
      </c>
      <c r="O155" s="183" t="s">
        <v>815</v>
      </c>
      <c r="P155" s="72" t="s">
        <v>491</v>
      </c>
      <c r="Q155" s="180" t="s">
        <v>704</v>
      </c>
      <c r="R155" s="180" t="s">
        <v>99</v>
      </c>
      <c r="S155" s="184">
        <v>45383</v>
      </c>
      <c r="T155" s="184">
        <v>45412</v>
      </c>
      <c r="U155" s="184" t="s">
        <v>512</v>
      </c>
      <c r="V155" s="40"/>
      <c r="W155" s="180"/>
      <c r="X155" s="180"/>
      <c r="Y155" s="180" t="s">
        <v>374</v>
      </c>
      <c r="Z155" s="180" t="s">
        <v>199</v>
      </c>
      <c r="AA155" s="180" t="s">
        <v>199</v>
      </c>
      <c r="AB155" s="180" t="s">
        <v>199</v>
      </c>
      <c r="AC155" s="180" t="s">
        <v>199</v>
      </c>
      <c r="AD155" s="180" t="s">
        <v>487</v>
      </c>
      <c r="AE155" s="180" t="s">
        <v>199</v>
      </c>
      <c r="AF155" s="180" t="s">
        <v>199</v>
      </c>
      <c r="AG155" s="180" t="s">
        <v>199</v>
      </c>
      <c r="AH155" s="180" t="s">
        <v>199</v>
      </c>
      <c r="AI155" s="180" t="s">
        <v>199</v>
      </c>
      <c r="AJ155" s="180" t="s">
        <v>199</v>
      </c>
      <c r="AK155" s="180" t="s">
        <v>199</v>
      </c>
      <c r="AL155" s="180" t="s">
        <v>655</v>
      </c>
    </row>
    <row r="156" spans="2:38" s="187" customFormat="1" ht="128.25" hidden="1">
      <c r="B156" s="180" t="s">
        <v>453</v>
      </c>
      <c r="C156" s="181" t="s">
        <v>454</v>
      </c>
      <c r="D156" s="180" t="s">
        <v>705</v>
      </c>
      <c r="E156" s="180" t="s">
        <v>706</v>
      </c>
      <c r="F156" s="180" t="s">
        <v>706</v>
      </c>
      <c r="G156" s="180"/>
      <c r="H156" s="180" t="s">
        <v>552</v>
      </c>
      <c r="I156" s="180" t="s">
        <v>199</v>
      </c>
      <c r="J156" s="180" t="s">
        <v>199</v>
      </c>
      <c r="K156" s="180" t="s">
        <v>199</v>
      </c>
      <c r="L156" s="180" t="s">
        <v>199</v>
      </c>
      <c r="M156" s="180" t="s">
        <v>816</v>
      </c>
      <c r="N156" s="180" t="s">
        <v>816</v>
      </c>
      <c r="O156" s="183" t="s">
        <v>817</v>
      </c>
      <c r="P156" s="180" t="s">
        <v>704</v>
      </c>
      <c r="Q156" s="180"/>
      <c r="R156" s="180" t="s">
        <v>99</v>
      </c>
      <c r="S156" s="184">
        <v>45413</v>
      </c>
      <c r="T156" s="184">
        <v>45443</v>
      </c>
      <c r="U156" s="184" t="s">
        <v>281</v>
      </c>
      <c r="V156" s="40"/>
      <c r="W156" s="180"/>
      <c r="X156" s="180"/>
      <c r="Y156" s="180" t="s">
        <v>400</v>
      </c>
      <c r="Z156" s="180" t="s">
        <v>374</v>
      </c>
      <c r="AA156" s="180" t="s">
        <v>199</v>
      </c>
      <c r="AB156" s="180" t="s">
        <v>199</v>
      </c>
      <c r="AC156" s="180" t="s">
        <v>199</v>
      </c>
      <c r="AD156" s="180" t="s">
        <v>364</v>
      </c>
      <c r="AE156" s="180" t="s">
        <v>487</v>
      </c>
      <c r="AF156" s="180" t="s">
        <v>199</v>
      </c>
      <c r="AG156" s="180" t="s">
        <v>199</v>
      </c>
      <c r="AH156" s="180" t="s">
        <v>199</v>
      </c>
      <c r="AI156" s="180" t="s">
        <v>199</v>
      </c>
      <c r="AJ156" s="180" t="s">
        <v>402</v>
      </c>
      <c r="AK156" s="180" t="s">
        <v>695</v>
      </c>
      <c r="AL156" s="180" t="s">
        <v>655</v>
      </c>
    </row>
    <row r="157" spans="2:38" s="187" customFormat="1" ht="128.25" hidden="1">
      <c r="B157" s="180" t="s">
        <v>453</v>
      </c>
      <c r="C157" s="181" t="s">
        <v>454</v>
      </c>
      <c r="D157" s="180" t="s">
        <v>705</v>
      </c>
      <c r="E157" s="180" t="s">
        <v>706</v>
      </c>
      <c r="F157" s="180" t="s">
        <v>706</v>
      </c>
      <c r="G157" s="180"/>
      <c r="H157" s="180" t="s">
        <v>552</v>
      </c>
      <c r="I157" s="180" t="s">
        <v>199</v>
      </c>
      <c r="J157" s="180" t="s">
        <v>199</v>
      </c>
      <c r="K157" s="180" t="s">
        <v>199</v>
      </c>
      <c r="L157" s="180" t="s">
        <v>199</v>
      </c>
      <c r="M157" s="180" t="s">
        <v>818</v>
      </c>
      <c r="N157" s="180" t="s">
        <v>819</v>
      </c>
      <c r="O157" s="183" t="s">
        <v>795</v>
      </c>
      <c r="P157" s="183" t="s">
        <v>486</v>
      </c>
      <c r="Q157" s="180"/>
      <c r="R157" s="180" t="s">
        <v>99</v>
      </c>
      <c r="S157" s="184">
        <v>45323</v>
      </c>
      <c r="T157" s="184">
        <v>45412</v>
      </c>
      <c r="U157" s="184" t="s">
        <v>99</v>
      </c>
      <c r="V157" s="40"/>
      <c r="W157" s="180"/>
      <c r="X157" s="180"/>
      <c r="Y157" s="180" t="s">
        <v>207</v>
      </c>
      <c r="Z157" s="180" t="s">
        <v>208</v>
      </c>
      <c r="AA157" s="180" t="s">
        <v>374</v>
      </c>
      <c r="AB157" s="180" t="s">
        <v>400</v>
      </c>
      <c r="AC157" s="180" t="s">
        <v>199</v>
      </c>
      <c r="AD157" s="180" t="s">
        <v>487</v>
      </c>
      <c r="AE157" s="180" t="s">
        <v>199</v>
      </c>
      <c r="AF157" s="180" t="s">
        <v>199</v>
      </c>
      <c r="AG157" s="180" t="s">
        <v>199</v>
      </c>
      <c r="AH157" s="180" t="s">
        <v>199</v>
      </c>
      <c r="AI157" s="180" t="s">
        <v>199</v>
      </c>
      <c r="AJ157" s="180" t="s">
        <v>199</v>
      </c>
      <c r="AK157" s="180" t="s">
        <v>199</v>
      </c>
      <c r="AL157" s="180" t="s">
        <v>655</v>
      </c>
    </row>
    <row r="158" spans="2:38" s="187" customFormat="1" ht="128.25" hidden="1">
      <c r="B158" s="180" t="s">
        <v>453</v>
      </c>
      <c r="C158" s="181" t="s">
        <v>454</v>
      </c>
      <c r="D158" s="180" t="s">
        <v>705</v>
      </c>
      <c r="E158" s="180" t="s">
        <v>706</v>
      </c>
      <c r="F158" s="180" t="s">
        <v>706</v>
      </c>
      <c r="G158" s="180"/>
      <c r="H158" s="180" t="s">
        <v>552</v>
      </c>
      <c r="I158" s="180" t="s">
        <v>199</v>
      </c>
      <c r="J158" s="180" t="s">
        <v>199</v>
      </c>
      <c r="K158" s="180" t="s">
        <v>199</v>
      </c>
      <c r="L158" s="180" t="s">
        <v>199</v>
      </c>
      <c r="M158" s="180" t="s">
        <v>796</v>
      </c>
      <c r="N158" s="180" t="s">
        <v>796</v>
      </c>
      <c r="O158" s="183" t="s">
        <v>797</v>
      </c>
      <c r="P158" s="72" t="s">
        <v>491</v>
      </c>
      <c r="Q158" s="180" t="s">
        <v>486</v>
      </c>
      <c r="R158" s="180" t="s">
        <v>99</v>
      </c>
      <c r="S158" s="184">
        <v>45413</v>
      </c>
      <c r="T158" s="184">
        <v>45443</v>
      </c>
      <c r="U158" s="184" t="s">
        <v>99</v>
      </c>
      <c r="V158" s="40"/>
      <c r="W158" s="180"/>
      <c r="X158" s="180"/>
      <c r="Y158" s="180" t="s">
        <v>207</v>
      </c>
      <c r="Z158" s="180" t="s">
        <v>208</v>
      </c>
      <c r="AA158" s="180" t="s">
        <v>374</v>
      </c>
      <c r="AB158" s="180" t="s">
        <v>400</v>
      </c>
      <c r="AC158" s="180" t="s">
        <v>199</v>
      </c>
      <c r="AD158" s="180" t="s">
        <v>487</v>
      </c>
      <c r="AE158" s="180" t="s">
        <v>199</v>
      </c>
      <c r="AF158" s="180" t="s">
        <v>199</v>
      </c>
      <c r="AG158" s="180" t="s">
        <v>199</v>
      </c>
      <c r="AH158" s="180" t="s">
        <v>199</v>
      </c>
      <c r="AI158" s="180" t="s">
        <v>199</v>
      </c>
      <c r="AJ158" s="180" t="s">
        <v>199</v>
      </c>
      <c r="AK158" s="180" t="s">
        <v>199</v>
      </c>
      <c r="AL158" s="180" t="s">
        <v>655</v>
      </c>
    </row>
    <row r="159" spans="2:38" s="187" customFormat="1" ht="128.25">
      <c r="B159" s="180" t="s">
        <v>453</v>
      </c>
      <c r="C159" s="181" t="s">
        <v>454</v>
      </c>
      <c r="D159" s="180" t="s">
        <v>705</v>
      </c>
      <c r="E159" s="180" t="s">
        <v>706</v>
      </c>
      <c r="F159" s="180" t="s">
        <v>706</v>
      </c>
      <c r="G159" s="180"/>
      <c r="H159" s="180" t="s">
        <v>552</v>
      </c>
      <c r="I159" s="180" t="s">
        <v>199</v>
      </c>
      <c r="J159" s="180" t="s">
        <v>199</v>
      </c>
      <c r="K159" s="180" t="s">
        <v>199</v>
      </c>
      <c r="L159" s="180" t="s">
        <v>199</v>
      </c>
      <c r="M159" s="180" t="s">
        <v>820</v>
      </c>
      <c r="N159" s="180" t="s">
        <v>821</v>
      </c>
      <c r="O159" s="183" t="s">
        <v>822</v>
      </c>
      <c r="P159" s="180" t="s">
        <v>773</v>
      </c>
      <c r="Q159" s="180"/>
      <c r="R159" s="180" t="s">
        <v>0</v>
      </c>
      <c r="S159" s="184">
        <v>45292</v>
      </c>
      <c r="T159" s="184">
        <v>45641</v>
      </c>
      <c r="U159" s="184" t="s">
        <v>512</v>
      </c>
      <c r="V159" s="40"/>
      <c r="W159" s="180" t="s">
        <v>206</v>
      </c>
      <c r="X159" s="180"/>
      <c r="Y159" s="180" t="s">
        <v>247</v>
      </c>
      <c r="Z159" s="180" t="s">
        <v>199</v>
      </c>
      <c r="AA159" s="180" t="s">
        <v>199</v>
      </c>
      <c r="AB159" s="180" t="s">
        <v>199</v>
      </c>
      <c r="AC159" s="180" t="s">
        <v>199</v>
      </c>
      <c r="AD159" s="180" t="s">
        <v>487</v>
      </c>
      <c r="AE159" s="180" t="s">
        <v>199</v>
      </c>
      <c r="AF159" s="180" t="s">
        <v>199</v>
      </c>
      <c r="AG159" s="180" t="s">
        <v>199</v>
      </c>
      <c r="AH159" s="180" t="s">
        <v>199</v>
      </c>
      <c r="AI159" s="180" t="s">
        <v>199</v>
      </c>
      <c r="AJ159" s="180" t="s">
        <v>199</v>
      </c>
      <c r="AK159" s="180" t="s">
        <v>199</v>
      </c>
      <c r="AL159" s="180" t="s">
        <v>775</v>
      </c>
    </row>
    <row r="160" spans="2:38" s="187" customFormat="1" ht="128.25">
      <c r="B160" s="180" t="s">
        <v>453</v>
      </c>
      <c r="C160" s="181" t="s">
        <v>454</v>
      </c>
      <c r="D160" s="180" t="s">
        <v>705</v>
      </c>
      <c r="E160" s="180" t="s">
        <v>706</v>
      </c>
      <c r="F160" s="180" t="s">
        <v>706</v>
      </c>
      <c r="G160" s="180"/>
      <c r="H160" s="180" t="s">
        <v>552</v>
      </c>
      <c r="I160" s="180" t="s">
        <v>199</v>
      </c>
      <c r="J160" s="180" t="s">
        <v>199</v>
      </c>
      <c r="K160" s="180" t="s">
        <v>199</v>
      </c>
      <c r="L160" s="180" t="s">
        <v>199</v>
      </c>
      <c r="M160" s="180" t="s">
        <v>823</v>
      </c>
      <c r="N160" s="180" t="s">
        <v>823</v>
      </c>
      <c r="O160" s="180" t="s">
        <v>824</v>
      </c>
      <c r="P160" s="180" t="s">
        <v>773</v>
      </c>
      <c r="Q160" s="180"/>
      <c r="R160" s="180" t="s">
        <v>0</v>
      </c>
      <c r="S160" s="184">
        <v>45292</v>
      </c>
      <c r="T160" s="184">
        <v>45641</v>
      </c>
      <c r="U160" s="184" t="s">
        <v>512</v>
      </c>
      <c r="V160" s="40"/>
      <c r="W160" s="180" t="s">
        <v>206</v>
      </c>
      <c r="X160" s="79"/>
      <c r="Y160" s="180" t="s">
        <v>247</v>
      </c>
      <c r="Z160" s="180" t="s">
        <v>199</v>
      </c>
      <c r="AA160" s="180" t="s">
        <v>199</v>
      </c>
      <c r="AB160" s="180" t="s">
        <v>199</v>
      </c>
      <c r="AC160" s="180" t="s">
        <v>199</v>
      </c>
      <c r="AD160" s="180" t="s">
        <v>487</v>
      </c>
      <c r="AE160" s="180" t="s">
        <v>199</v>
      </c>
      <c r="AF160" s="180" t="s">
        <v>199</v>
      </c>
      <c r="AG160" s="180" t="s">
        <v>199</v>
      </c>
      <c r="AH160" s="180" t="s">
        <v>199</v>
      </c>
      <c r="AI160" s="180" t="s">
        <v>199</v>
      </c>
      <c r="AJ160" s="180" t="s">
        <v>199</v>
      </c>
      <c r="AK160" s="180" t="s">
        <v>199</v>
      </c>
      <c r="AL160" s="180" t="s">
        <v>775</v>
      </c>
    </row>
    <row r="161" spans="2:38" s="187" customFormat="1" ht="128.25" hidden="1">
      <c r="B161" s="180" t="s">
        <v>453</v>
      </c>
      <c r="C161" s="181" t="s">
        <v>454</v>
      </c>
      <c r="D161" s="180" t="s">
        <v>705</v>
      </c>
      <c r="E161" s="180" t="s">
        <v>706</v>
      </c>
      <c r="F161" s="180" t="s">
        <v>706</v>
      </c>
      <c r="G161" s="180"/>
      <c r="H161" s="180" t="s">
        <v>552</v>
      </c>
      <c r="I161" s="180" t="s">
        <v>199</v>
      </c>
      <c r="J161" s="180" t="s">
        <v>199</v>
      </c>
      <c r="K161" s="180" t="s">
        <v>199</v>
      </c>
      <c r="L161" s="180" t="s">
        <v>199</v>
      </c>
      <c r="M161" s="180" t="s">
        <v>825</v>
      </c>
      <c r="N161" s="180" t="s">
        <v>826</v>
      </c>
      <c r="O161" s="183" t="s">
        <v>827</v>
      </c>
      <c r="P161" s="183" t="s">
        <v>828</v>
      </c>
      <c r="Q161" s="180" t="s">
        <v>609</v>
      </c>
      <c r="R161" s="180" t="s">
        <v>0</v>
      </c>
      <c r="S161" s="184">
        <v>45323</v>
      </c>
      <c r="T161" s="184">
        <v>45641</v>
      </c>
      <c r="U161" s="184" t="s">
        <v>512</v>
      </c>
      <c r="V161" s="40"/>
      <c r="W161" s="180"/>
      <c r="X161" s="180"/>
      <c r="Y161" s="180" t="s">
        <v>207</v>
      </c>
      <c r="Z161" s="180" t="s">
        <v>374</v>
      </c>
      <c r="AA161" s="180" t="s">
        <v>199</v>
      </c>
      <c r="AB161" s="180" t="s">
        <v>199</v>
      </c>
      <c r="AC161" s="180" t="s">
        <v>199</v>
      </c>
      <c r="AD161" s="180" t="s">
        <v>487</v>
      </c>
      <c r="AE161" s="180" t="s">
        <v>625</v>
      </c>
      <c r="AF161" s="180" t="s">
        <v>199</v>
      </c>
      <c r="AG161" s="180" t="s">
        <v>199</v>
      </c>
      <c r="AH161" s="180" t="s">
        <v>199</v>
      </c>
      <c r="AI161" s="180" t="s">
        <v>199</v>
      </c>
      <c r="AJ161" s="180" t="s">
        <v>199</v>
      </c>
      <c r="AK161" s="180" t="s">
        <v>199</v>
      </c>
      <c r="AL161" s="180" t="s">
        <v>611</v>
      </c>
    </row>
    <row r="162" spans="2:38" s="187" customFormat="1" ht="128.25" hidden="1">
      <c r="B162" s="180" t="s">
        <v>453</v>
      </c>
      <c r="C162" s="181" t="s">
        <v>454</v>
      </c>
      <c r="D162" s="180" t="s">
        <v>839</v>
      </c>
      <c r="E162" s="180" t="s">
        <v>840</v>
      </c>
      <c r="F162" s="180" t="s">
        <v>841</v>
      </c>
      <c r="G162" s="180"/>
      <c r="H162" s="180" t="s">
        <v>552</v>
      </c>
      <c r="I162" s="180" t="s">
        <v>199</v>
      </c>
      <c r="J162" s="180" t="s">
        <v>842</v>
      </c>
      <c r="K162" s="180" t="s">
        <v>199</v>
      </c>
      <c r="L162" s="180" t="s">
        <v>199</v>
      </c>
      <c r="M162" s="180" t="s">
        <v>843</v>
      </c>
      <c r="N162" s="180" t="s">
        <v>844</v>
      </c>
      <c r="O162" s="183" t="s">
        <v>845</v>
      </c>
      <c r="P162" s="180" t="s">
        <v>609</v>
      </c>
      <c r="Q162" s="180" t="s">
        <v>610</v>
      </c>
      <c r="R162" s="180" t="s">
        <v>0</v>
      </c>
      <c r="S162" s="193">
        <v>45292</v>
      </c>
      <c r="T162" s="193">
        <v>45473</v>
      </c>
      <c r="U162" s="193" t="s">
        <v>512</v>
      </c>
      <c r="V162" s="40"/>
      <c r="W162" s="180"/>
      <c r="X162" s="183">
        <v>50</v>
      </c>
      <c r="Y162" s="180" t="s">
        <v>476</v>
      </c>
      <c r="Z162" s="180" t="s">
        <v>208</v>
      </c>
      <c r="AA162" s="180" t="s">
        <v>207</v>
      </c>
      <c r="AB162" s="180" t="s">
        <v>199</v>
      </c>
      <c r="AC162" s="180" t="s">
        <v>199</v>
      </c>
      <c r="AD162" s="180" t="s">
        <v>209</v>
      </c>
      <c r="AE162" s="180" t="s">
        <v>199</v>
      </c>
      <c r="AF162" s="180" t="s">
        <v>199</v>
      </c>
      <c r="AG162" s="180" t="s">
        <v>199</v>
      </c>
      <c r="AH162" s="180" t="s">
        <v>199</v>
      </c>
      <c r="AI162" s="180" t="s">
        <v>199</v>
      </c>
      <c r="AJ162" s="180" t="s">
        <v>199</v>
      </c>
      <c r="AK162" s="180" t="s">
        <v>199</v>
      </c>
      <c r="AL162" s="180" t="s">
        <v>611</v>
      </c>
    </row>
    <row r="163" spans="2:38" s="187" customFormat="1" ht="128.25" hidden="1">
      <c r="B163" s="180" t="s">
        <v>453</v>
      </c>
      <c r="C163" s="181" t="s">
        <v>454</v>
      </c>
      <c r="D163" s="180" t="s">
        <v>839</v>
      </c>
      <c r="E163" s="180" t="s">
        <v>840</v>
      </c>
      <c r="F163" s="180" t="s">
        <v>841</v>
      </c>
      <c r="G163" s="180"/>
      <c r="H163" s="180" t="s">
        <v>552</v>
      </c>
      <c r="I163" s="180" t="s">
        <v>199</v>
      </c>
      <c r="J163" s="180" t="s">
        <v>842</v>
      </c>
      <c r="K163" s="180" t="s">
        <v>199</v>
      </c>
      <c r="L163" s="180" t="s">
        <v>199</v>
      </c>
      <c r="M163" s="180" t="s">
        <v>846</v>
      </c>
      <c r="N163" s="180" t="s">
        <v>847</v>
      </c>
      <c r="O163" s="183" t="s">
        <v>848</v>
      </c>
      <c r="P163" s="180" t="s">
        <v>609</v>
      </c>
      <c r="Q163" s="180" t="s">
        <v>610</v>
      </c>
      <c r="R163" s="180" t="s">
        <v>0</v>
      </c>
      <c r="S163" s="193">
        <v>45292</v>
      </c>
      <c r="T163" s="193">
        <v>45473</v>
      </c>
      <c r="U163" s="193" t="s">
        <v>512</v>
      </c>
      <c r="V163" s="40"/>
      <c r="W163" s="180"/>
      <c r="X163" s="183">
        <v>50</v>
      </c>
      <c r="Y163" s="180" t="s">
        <v>476</v>
      </c>
      <c r="Z163" s="180" t="s">
        <v>208</v>
      </c>
      <c r="AA163" s="180" t="s">
        <v>207</v>
      </c>
      <c r="AB163" s="180" t="s">
        <v>199</v>
      </c>
      <c r="AC163" s="180" t="s">
        <v>199</v>
      </c>
      <c r="AD163" s="180" t="s">
        <v>209</v>
      </c>
      <c r="AE163" s="180" t="s">
        <v>199</v>
      </c>
      <c r="AF163" s="180" t="s">
        <v>199</v>
      </c>
      <c r="AG163" s="180" t="s">
        <v>199</v>
      </c>
      <c r="AH163" s="180" t="s">
        <v>199</v>
      </c>
      <c r="AI163" s="180" t="s">
        <v>199</v>
      </c>
      <c r="AJ163" s="180" t="s">
        <v>199</v>
      </c>
      <c r="AK163" s="180" t="s">
        <v>199</v>
      </c>
      <c r="AL163" s="180" t="s">
        <v>611</v>
      </c>
    </row>
    <row r="164" spans="2:38" s="187" customFormat="1" ht="128.25" hidden="1">
      <c r="B164" s="180" t="s">
        <v>453</v>
      </c>
      <c r="C164" s="181" t="s">
        <v>454</v>
      </c>
      <c r="D164" s="180" t="s">
        <v>839</v>
      </c>
      <c r="E164" s="180" t="s">
        <v>840</v>
      </c>
      <c r="F164" s="180" t="s">
        <v>849</v>
      </c>
      <c r="G164" s="180"/>
      <c r="H164" s="180" t="s">
        <v>552</v>
      </c>
      <c r="I164" s="180" t="s">
        <v>199</v>
      </c>
      <c r="J164" s="180" t="s">
        <v>842</v>
      </c>
      <c r="K164" s="180" t="s">
        <v>199</v>
      </c>
      <c r="L164" s="180" t="s">
        <v>199</v>
      </c>
      <c r="M164" s="180" t="s">
        <v>850</v>
      </c>
      <c r="N164" s="180" t="s">
        <v>851</v>
      </c>
      <c r="O164" s="183" t="s">
        <v>852</v>
      </c>
      <c r="P164" s="180" t="s">
        <v>609</v>
      </c>
      <c r="Q164" s="180" t="s">
        <v>610</v>
      </c>
      <c r="R164" s="180" t="s">
        <v>0</v>
      </c>
      <c r="S164" s="193">
        <v>45474</v>
      </c>
      <c r="T164" s="193">
        <v>45641</v>
      </c>
      <c r="U164" s="193" t="s">
        <v>512</v>
      </c>
      <c r="V164" s="40"/>
      <c r="W164" s="180"/>
      <c r="X164" s="183">
        <v>40</v>
      </c>
      <c r="Y164" s="180" t="s">
        <v>476</v>
      </c>
      <c r="Z164" s="180" t="s">
        <v>208</v>
      </c>
      <c r="AA164" s="180" t="s">
        <v>207</v>
      </c>
      <c r="AB164" s="180" t="s">
        <v>199</v>
      </c>
      <c r="AC164" s="180" t="s">
        <v>199</v>
      </c>
      <c r="AD164" s="180" t="s">
        <v>209</v>
      </c>
      <c r="AE164" s="180" t="s">
        <v>199</v>
      </c>
      <c r="AF164" s="180" t="s">
        <v>199</v>
      </c>
      <c r="AG164" s="180" t="s">
        <v>199</v>
      </c>
      <c r="AH164" s="180" t="s">
        <v>199</v>
      </c>
      <c r="AI164" s="180" t="s">
        <v>199</v>
      </c>
      <c r="AJ164" s="180" t="s">
        <v>199</v>
      </c>
      <c r="AK164" s="180" t="s">
        <v>199</v>
      </c>
      <c r="AL164" s="180" t="s">
        <v>611</v>
      </c>
    </row>
    <row r="165" spans="2:38" s="187" customFormat="1" ht="128.25" hidden="1">
      <c r="B165" s="180" t="s">
        <v>453</v>
      </c>
      <c r="C165" s="181" t="s">
        <v>454</v>
      </c>
      <c r="D165" s="180" t="s">
        <v>839</v>
      </c>
      <c r="E165" s="180" t="s">
        <v>840</v>
      </c>
      <c r="F165" s="180" t="s">
        <v>849</v>
      </c>
      <c r="G165" s="180"/>
      <c r="H165" s="180" t="s">
        <v>552</v>
      </c>
      <c r="I165" s="180" t="s">
        <v>199</v>
      </c>
      <c r="J165" s="180" t="s">
        <v>842</v>
      </c>
      <c r="K165" s="180" t="s">
        <v>199</v>
      </c>
      <c r="L165" s="180" t="s">
        <v>199</v>
      </c>
      <c r="M165" s="180" t="s">
        <v>853</v>
      </c>
      <c r="N165" s="180" t="s">
        <v>854</v>
      </c>
      <c r="O165" s="183" t="s">
        <v>855</v>
      </c>
      <c r="P165" s="180" t="s">
        <v>609</v>
      </c>
      <c r="Q165" s="180" t="s">
        <v>610</v>
      </c>
      <c r="R165" s="180" t="s">
        <v>0</v>
      </c>
      <c r="S165" s="193">
        <v>45474</v>
      </c>
      <c r="T165" s="193">
        <v>45641</v>
      </c>
      <c r="U165" s="193" t="s">
        <v>512</v>
      </c>
      <c r="V165" s="40"/>
      <c r="W165" s="180"/>
      <c r="X165" s="183">
        <v>30</v>
      </c>
      <c r="Y165" s="180" t="s">
        <v>476</v>
      </c>
      <c r="Z165" s="180" t="s">
        <v>208</v>
      </c>
      <c r="AA165" s="180" t="s">
        <v>207</v>
      </c>
      <c r="AB165" s="180" t="s">
        <v>199</v>
      </c>
      <c r="AC165" s="180" t="s">
        <v>199</v>
      </c>
      <c r="AD165" s="180" t="s">
        <v>209</v>
      </c>
      <c r="AE165" s="180" t="s">
        <v>199</v>
      </c>
      <c r="AF165" s="180" t="s">
        <v>199</v>
      </c>
      <c r="AG165" s="180" t="s">
        <v>199</v>
      </c>
      <c r="AH165" s="180" t="s">
        <v>199</v>
      </c>
      <c r="AI165" s="180" t="s">
        <v>199</v>
      </c>
      <c r="AJ165" s="180" t="s">
        <v>199</v>
      </c>
      <c r="AK165" s="180" t="s">
        <v>199</v>
      </c>
      <c r="AL165" s="180" t="s">
        <v>611</v>
      </c>
    </row>
    <row r="166" spans="2:38" s="187" customFormat="1" ht="128.25" hidden="1">
      <c r="B166" s="180" t="s">
        <v>453</v>
      </c>
      <c r="C166" s="181" t="s">
        <v>454</v>
      </c>
      <c r="D166" s="180" t="s">
        <v>839</v>
      </c>
      <c r="E166" s="180" t="s">
        <v>840</v>
      </c>
      <c r="F166" s="180" t="s">
        <v>849</v>
      </c>
      <c r="G166" s="180"/>
      <c r="H166" s="180" t="s">
        <v>552</v>
      </c>
      <c r="I166" s="180" t="s">
        <v>199</v>
      </c>
      <c r="J166" s="180" t="s">
        <v>842</v>
      </c>
      <c r="K166" s="180" t="s">
        <v>199</v>
      </c>
      <c r="L166" s="180" t="s">
        <v>199</v>
      </c>
      <c r="M166" s="180" t="s">
        <v>856</v>
      </c>
      <c r="N166" s="180" t="s">
        <v>857</v>
      </c>
      <c r="O166" s="183" t="s">
        <v>858</v>
      </c>
      <c r="P166" s="180" t="s">
        <v>609</v>
      </c>
      <c r="Q166" s="180" t="s">
        <v>610</v>
      </c>
      <c r="R166" s="180" t="s">
        <v>0</v>
      </c>
      <c r="S166" s="193">
        <v>45474</v>
      </c>
      <c r="T166" s="193">
        <v>45641</v>
      </c>
      <c r="U166" s="193" t="s">
        <v>512</v>
      </c>
      <c r="V166" s="40"/>
      <c r="W166" s="180"/>
      <c r="X166" s="183">
        <v>30</v>
      </c>
      <c r="Y166" s="180" t="s">
        <v>476</v>
      </c>
      <c r="Z166" s="180" t="s">
        <v>208</v>
      </c>
      <c r="AA166" s="180" t="s">
        <v>207</v>
      </c>
      <c r="AB166" s="180" t="s">
        <v>199</v>
      </c>
      <c r="AC166" s="180" t="s">
        <v>199</v>
      </c>
      <c r="AD166" s="180" t="s">
        <v>209</v>
      </c>
      <c r="AE166" s="180" t="s">
        <v>199</v>
      </c>
      <c r="AF166" s="180" t="s">
        <v>199</v>
      </c>
      <c r="AG166" s="180" t="s">
        <v>199</v>
      </c>
      <c r="AH166" s="180" t="s">
        <v>199</v>
      </c>
      <c r="AI166" s="180" t="s">
        <v>199</v>
      </c>
      <c r="AJ166" s="180" t="s">
        <v>199</v>
      </c>
      <c r="AK166" s="180" t="s">
        <v>199</v>
      </c>
      <c r="AL166" s="180" t="s">
        <v>611</v>
      </c>
    </row>
    <row r="167" spans="2:38" s="187" customFormat="1" ht="171" hidden="1">
      <c r="B167" s="180" t="s">
        <v>453</v>
      </c>
      <c r="C167" s="181" t="s">
        <v>859</v>
      </c>
      <c r="D167" s="180" t="s">
        <v>860</v>
      </c>
      <c r="E167" s="180" t="s">
        <v>861</v>
      </c>
      <c r="F167" s="180" t="s">
        <v>862</v>
      </c>
      <c r="G167" s="180"/>
      <c r="H167" s="180" t="s">
        <v>754</v>
      </c>
      <c r="I167" s="180" t="s">
        <v>863</v>
      </c>
      <c r="J167" s="180" t="s">
        <v>864</v>
      </c>
      <c r="K167" s="180" t="s">
        <v>199</v>
      </c>
      <c r="L167" s="180" t="s">
        <v>199</v>
      </c>
      <c r="M167" s="206" t="s">
        <v>865</v>
      </c>
      <c r="N167" s="206" t="s">
        <v>866</v>
      </c>
      <c r="O167" s="183" t="s">
        <v>867</v>
      </c>
      <c r="P167" s="180" t="s">
        <v>662</v>
      </c>
      <c r="Q167" s="180" t="s">
        <v>663</v>
      </c>
      <c r="R167" s="180" t="s">
        <v>0</v>
      </c>
      <c r="S167" s="184">
        <v>45474</v>
      </c>
      <c r="T167" s="184">
        <v>45641</v>
      </c>
      <c r="U167" s="184" t="s">
        <v>512</v>
      </c>
      <c r="V167" s="40"/>
      <c r="W167" s="180"/>
      <c r="X167" s="205">
        <v>0.2</v>
      </c>
      <c r="Y167" s="180" t="s">
        <v>449</v>
      </c>
      <c r="Z167" s="180" t="s">
        <v>208</v>
      </c>
      <c r="AA167" s="180" t="s">
        <v>354</v>
      </c>
      <c r="AB167" s="72" t="s">
        <v>199</v>
      </c>
      <c r="AC167" s="72" t="s">
        <v>199</v>
      </c>
      <c r="AD167" s="180" t="s">
        <v>832</v>
      </c>
      <c r="AE167" s="180" t="s">
        <v>199</v>
      </c>
      <c r="AF167" s="180" t="s">
        <v>199</v>
      </c>
      <c r="AG167" s="180" t="s">
        <v>199</v>
      </c>
      <c r="AH167" s="180" t="s">
        <v>199</v>
      </c>
      <c r="AI167" s="180" t="s">
        <v>199</v>
      </c>
      <c r="AJ167" s="180" t="s">
        <v>199</v>
      </c>
      <c r="AK167" s="180" t="s">
        <v>199</v>
      </c>
      <c r="AL167" s="180" t="s">
        <v>664</v>
      </c>
    </row>
    <row r="168" spans="2:38" s="187" customFormat="1" ht="199.5" hidden="1">
      <c r="B168" s="180" t="s">
        <v>453</v>
      </c>
      <c r="C168" s="181" t="s">
        <v>859</v>
      </c>
      <c r="D168" s="180" t="s">
        <v>860</v>
      </c>
      <c r="E168" s="180" t="s">
        <v>861</v>
      </c>
      <c r="F168" s="180" t="s">
        <v>862</v>
      </c>
      <c r="G168" s="180"/>
      <c r="H168" s="180" t="s">
        <v>754</v>
      </c>
      <c r="I168" s="180" t="s">
        <v>863</v>
      </c>
      <c r="J168" s="180" t="s">
        <v>864</v>
      </c>
      <c r="K168" s="180" t="s">
        <v>199</v>
      </c>
      <c r="L168" s="180" t="s">
        <v>199</v>
      </c>
      <c r="M168" s="206" t="s">
        <v>869</v>
      </c>
      <c r="N168" s="210" t="s">
        <v>870</v>
      </c>
      <c r="O168" s="206" t="s">
        <v>871</v>
      </c>
      <c r="P168" s="180" t="s">
        <v>662</v>
      </c>
      <c r="Q168" s="180" t="s">
        <v>663</v>
      </c>
      <c r="R168" s="180" t="s">
        <v>0</v>
      </c>
      <c r="S168" s="184">
        <v>45474</v>
      </c>
      <c r="T168" s="184">
        <v>45641</v>
      </c>
      <c r="U168" s="184" t="s">
        <v>512</v>
      </c>
      <c r="V168" s="40"/>
      <c r="W168" s="180"/>
      <c r="X168" s="205">
        <v>0.4</v>
      </c>
      <c r="Y168" s="180" t="s">
        <v>449</v>
      </c>
      <c r="Z168" s="180" t="s">
        <v>208</v>
      </c>
      <c r="AA168" s="180" t="s">
        <v>354</v>
      </c>
      <c r="AB168" s="72" t="s">
        <v>199</v>
      </c>
      <c r="AC168" s="72" t="s">
        <v>199</v>
      </c>
      <c r="AD168" s="180" t="s">
        <v>209</v>
      </c>
      <c r="AE168" s="180" t="s">
        <v>199</v>
      </c>
      <c r="AF168" s="180" t="s">
        <v>199</v>
      </c>
      <c r="AG168" s="180" t="s">
        <v>199</v>
      </c>
      <c r="AH168" s="180" t="s">
        <v>199</v>
      </c>
      <c r="AI168" s="180" t="s">
        <v>199</v>
      </c>
      <c r="AJ168" s="180" t="s">
        <v>199</v>
      </c>
      <c r="AK168" s="180" t="s">
        <v>199</v>
      </c>
      <c r="AL168" s="180" t="s">
        <v>664</v>
      </c>
    </row>
    <row r="169" spans="2:38" s="187" customFormat="1" ht="171" hidden="1">
      <c r="B169" s="180" t="s">
        <v>453</v>
      </c>
      <c r="C169" s="181" t="s">
        <v>859</v>
      </c>
      <c r="D169" s="180" t="s">
        <v>860</v>
      </c>
      <c r="E169" s="180" t="s">
        <v>861</v>
      </c>
      <c r="F169" s="180" t="s">
        <v>862</v>
      </c>
      <c r="G169" s="180"/>
      <c r="H169" s="180" t="s">
        <v>754</v>
      </c>
      <c r="I169" s="180" t="s">
        <v>863</v>
      </c>
      <c r="J169" s="180" t="s">
        <v>864</v>
      </c>
      <c r="K169" s="180" t="s">
        <v>199</v>
      </c>
      <c r="L169" s="180" t="s">
        <v>199</v>
      </c>
      <c r="M169" s="206" t="s">
        <v>872</v>
      </c>
      <c r="N169" s="206" t="s">
        <v>873</v>
      </c>
      <c r="O169" s="183" t="s">
        <v>874</v>
      </c>
      <c r="P169" s="180" t="s">
        <v>662</v>
      </c>
      <c r="Q169" s="180" t="s">
        <v>663</v>
      </c>
      <c r="R169" s="180" t="s">
        <v>0</v>
      </c>
      <c r="S169" s="184">
        <v>45474</v>
      </c>
      <c r="T169" s="184">
        <v>45641</v>
      </c>
      <c r="U169" s="184" t="s">
        <v>512</v>
      </c>
      <c r="V169" s="40"/>
      <c r="W169" s="180"/>
      <c r="X169" s="205">
        <v>0.4</v>
      </c>
      <c r="Y169" s="180" t="s">
        <v>449</v>
      </c>
      <c r="Z169" s="180" t="s">
        <v>208</v>
      </c>
      <c r="AA169" s="180" t="s">
        <v>354</v>
      </c>
      <c r="AB169" s="72" t="s">
        <v>199</v>
      </c>
      <c r="AC169" s="72" t="s">
        <v>199</v>
      </c>
      <c r="AD169" s="180" t="s">
        <v>209</v>
      </c>
      <c r="AE169" s="180" t="s">
        <v>199</v>
      </c>
      <c r="AF169" s="180" t="s">
        <v>199</v>
      </c>
      <c r="AG169" s="180" t="s">
        <v>199</v>
      </c>
      <c r="AH169" s="180" t="s">
        <v>199</v>
      </c>
      <c r="AI169" s="180" t="s">
        <v>199</v>
      </c>
      <c r="AJ169" s="180" t="s">
        <v>199</v>
      </c>
      <c r="AK169" s="180" t="s">
        <v>199</v>
      </c>
      <c r="AL169" s="180" t="s">
        <v>664</v>
      </c>
    </row>
    <row r="170" spans="2:38" s="187" customFormat="1" ht="171" hidden="1">
      <c r="B170" s="180" t="s">
        <v>453</v>
      </c>
      <c r="C170" s="181" t="s">
        <v>859</v>
      </c>
      <c r="D170" s="180" t="s">
        <v>860</v>
      </c>
      <c r="E170" s="180" t="s">
        <v>861</v>
      </c>
      <c r="F170" s="180" t="s">
        <v>862</v>
      </c>
      <c r="G170" s="180"/>
      <c r="H170" s="180" t="s">
        <v>552</v>
      </c>
      <c r="I170" s="180" t="s">
        <v>863</v>
      </c>
      <c r="J170" s="180" t="s">
        <v>864</v>
      </c>
      <c r="K170" s="180" t="s">
        <v>199</v>
      </c>
      <c r="L170" s="180" t="s">
        <v>199</v>
      </c>
      <c r="M170" s="206" t="s">
        <v>875</v>
      </c>
      <c r="N170" s="206" t="s">
        <v>876</v>
      </c>
      <c r="O170" s="183" t="s">
        <v>877</v>
      </c>
      <c r="P170" s="180" t="s">
        <v>662</v>
      </c>
      <c r="Q170" s="180" t="s">
        <v>663</v>
      </c>
      <c r="R170" s="180" t="s">
        <v>0</v>
      </c>
      <c r="S170" s="184">
        <v>45474</v>
      </c>
      <c r="T170" s="184">
        <v>45641</v>
      </c>
      <c r="U170" s="184" t="s">
        <v>512</v>
      </c>
      <c r="V170" s="40"/>
      <c r="W170" s="180"/>
      <c r="X170" s="180">
        <v>10</v>
      </c>
      <c r="Y170" s="180" t="s">
        <v>449</v>
      </c>
      <c r="Z170" s="180" t="s">
        <v>208</v>
      </c>
      <c r="AA170" s="180" t="s">
        <v>354</v>
      </c>
      <c r="AB170" s="72" t="s">
        <v>199</v>
      </c>
      <c r="AC170" s="72" t="s">
        <v>199</v>
      </c>
      <c r="AD170" s="180" t="s">
        <v>209</v>
      </c>
      <c r="AE170" s="180" t="s">
        <v>199</v>
      </c>
      <c r="AF170" s="180" t="s">
        <v>199</v>
      </c>
      <c r="AG170" s="180" t="s">
        <v>199</v>
      </c>
      <c r="AH170" s="180" t="s">
        <v>199</v>
      </c>
      <c r="AI170" s="180" t="s">
        <v>199</v>
      </c>
      <c r="AJ170" s="180" t="s">
        <v>199</v>
      </c>
      <c r="AK170" s="180" t="s">
        <v>199</v>
      </c>
      <c r="AL170" s="180" t="s">
        <v>664</v>
      </c>
    </row>
    <row r="171" spans="2:38" s="187" customFormat="1" ht="171" hidden="1">
      <c r="B171" s="180" t="s">
        <v>453</v>
      </c>
      <c r="C171" s="181" t="s">
        <v>859</v>
      </c>
      <c r="D171" s="180" t="s">
        <v>860</v>
      </c>
      <c r="E171" s="180" t="s">
        <v>861</v>
      </c>
      <c r="F171" s="180" t="s">
        <v>862</v>
      </c>
      <c r="G171" s="180"/>
      <c r="H171" s="180" t="s">
        <v>754</v>
      </c>
      <c r="I171" s="180" t="s">
        <v>863</v>
      </c>
      <c r="J171" s="180" t="s">
        <v>864</v>
      </c>
      <c r="K171" s="180" t="s">
        <v>199</v>
      </c>
      <c r="L171" s="180" t="s">
        <v>199</v>
      </c>
      <c r="M171" s="180" t="s">
        <v>878</v>
      </c>
      <c r="N171" s="180" t="s">
        <v>879</v>
      </c>
      <c r="O171" s="183" t="s">
        <v>880</v>
      </c>
      <c r="P171" s="180" t="s">
        <v>881</v>
      </c>
      <c r="Q171" s="180"/>
      <c r="R171" s="180" t="s">
        <v>220</v>
      </c>
      <c r="S171" s="184">
        <v>45292</v>
      </c>
      <c r="T171" s="184">
        <v>45641</v>
      </c>
      <c r="U171" s="184" t="s">
        <v>512</v>
      </c>
      <c r="V171" s="180"/>
      <c r="W171" s="180"/>
      <c r="X171" s="180">
        <v>100</v>
      </c>
      <c r="Y171" s="180" t="s">
        <v>354</v>
      </c>
      <c r="Z171" s="180" t="s">
        <v>882</v>
      </c>
      <c r="AA171" s="180" t="s">
        <v>199</v>
      </c>
      <c r="AB171" s="180" t="s">
        <v>199</v>
      </c>
      <c r="AC171" s="180" t="s">
        <v>199</v>
      </c>
      <c r="AD171" s="180" t="s">
        <v>209</v>
      </c>
      <c r="AE171" s="180" t="s">
        <v>199</v>
      </c>
      <c r="AF171" s="180" t="s">
        <v>199</v>
      </c>
      <c r="AG171" s="180" t="s">
        <v>199</v>
      </c>
      <c r="AH171" s="180" t="s">
        <v>199</v>
      </c>
      <c r="AI171" s="180" t="s">
        <v>199</v>
      </c>
      <c r="AJ171" s="180" t="s">
        <v>199</v>
      </c>
      <c r="AK171" s="180" t="s">
        <v>199</v>
      </c>
      <c r="AL171" s="180" t="s">
        <v>234</v>
      </c>
    </row>
    <row r="172" spans="2:38" s="187" customFormat="1" ht="171" hidden="1">
      <c r="B172" s="81" t="s">
        <v>453</v>
      </c>
      <c r="C172" s="181" t="s">
        <v>859</v>
      </c>
      <c r="D172" s="180" t="s">
        <v>860</v>
      </c>
      <c r="E172" s="180" t="s">
        <v>861</v>
      </c>
      <c r="F172" s="81" t="s">
        <v>862</v>
      </c>
      <c r="G172" s="81"/>
      <c r="H172" s="72" t="s">
        <v>754</v>
      </c>
      <c r="I172" s="180" t="s">
        <v>863</v>
      </c>
      <c r="J172" s="180" t="s">
        <v>864</v>
      </c>
      <c r="K172" s="180" t="s">
        <v>199</v>
      </c>
      <c r="L172" s="180" t="s">
        <v>199</v>
      </c>
      <c r="M172" s="81" t="s">
        <v>883</v>
      </c>
      <c r="N172" s="82" t="s">
        <v>884</v>
      </c>
      <c r="O172" s="81" t="s">
        <v>885</v>
      </c>
      <c r="P172" s="72" t="s">
        <v>886</v>
      </c>
      <c r="Q172" s="72" t="s">
        <v>887</v>
      </c>
      <c r="R172" s="72" t="s">
        <v>99</v>
      </c>
      <c r="S172" s="83">
        <v>45381</v>
      </c>
      <c r="T172" s="83">
        <v>45657</v>
      </c>
      <c r="U172" s="72" t="s">
        <v>888</v>
      </c>
      <c r="V172" s="39" t="s">
        <v>1578</v>
      </c>
      <c r="W172" s="39" t="s">
        <v>1578</v>
      </c>
      <c r="X172" s="86" t="s">
        <v>889</v>
      </c>
      <c r="Y172" s="72" t="s">
        <v>890</v>
      </c>
      <c r="Z172" s="72" t="s">
        <v>423</v>
      </c>
      <c r="AA172" s="72" t="s">
        <v>199</v>
      </c>
      <c r="AB172" s="72" t="s">
        <v>199</v>
      </c>
      <c r="AC172" s="72" t="s">
        <v>199</v>
      </c>
      <c r="AD172" s="72" t="s">
        <v>364</v>
      </c>
      <c r="AE172" s="180" t="s">
        <v>248</v>
      </c>
      <c r="AF172" s="180" t="s">
        <v>487</v>
      </c>
      <c r="AG172" s="180" t="s">
        <v>199</v>
      </c>
      <c r="AH172" s="180" t="s">
        <v>199</v>
      </c>
      <c r="AI172" s="180" t="s">
        <v>199</v>
      </c>
      <c r="AJ172" s="87" t="s">
        <v>408</v>
      </c>
      <c r="AK172" s="87" t="s">
        <v>409</v>
      </c>
      <c r="AL172" s="81" t="s">
        <v>497</v>
      </c>
    </row>
    <row r="173" spans="2:38" s="187" customFormat="1" ht="171" hidden="1">
      <c r="B173" s="180" t="s">
        <v>453</v>
      </c>
      <c r="C173" s="181" t="s">
        <v>859</v>
      </c>
      <c r="D173" s="180" t="s">
        <v>860</v>
      </c>
      <c r="E173" s="180" t="s">
        <v>861</v>
      </c>
      <c r="F173" s="180" t="s">
        <v>862</v>
      </c>
      <c r="G173" s="180"/>
      <c r="H173" s="180" t="s">
        <v>754</v>
      </c>
      <c r="I173" s="180" t="s">
        <v>863</v>
      </c>
      <c r="J173" s="180" t="s">
        <v>864</v>
      </c>
      <c r="K173" s="180" t="s">
        <v>199</v>
      </c>
      <c r="L173" s="180" t="s">
        <v>199</v>
      </c>
      <c r="M173" s="180" t="s">
        <v>891</v>
      </c>
      <c r="N173" s="180" t="s">
        <v>891</v>
      </c>
      <c r="O173" s="180" t="s">
        <v>892</v>
      </c>
      <c r="P173" s="180" t="s">
        <v>218</v>
      </c>
      <c r="Q173" s="180" t="s">
        <v>893</v>
      </c>
      <c r="R173" s="180" t="s">
        <v>220</v>
      </c>
      <c r="S173" s="184">
        <v>45323</v>
      </c>
      <c r="T173" s="196">
        <v>45626</v>
      </c>
      <c r="U173" s="184" t="s">
        <v>199</v>
      </c>
      <c r="V173" s="40"/>
      <c r="W173" s="180"/>
      <c r="X173" s="180"/>
      <c r="Y173" s="180" t="s">
        <v>354</v>
      </c>
      <c r="Z173" s="180" t="s">
        <v>890</v>
      </c>
      <c r="AA173" s="180" t="s">
        <v>199</v>
      </c>
      <c r="AB173" s="180" t="s">
        <v>199</v>
      </c>
      <c r="AC173" s="180" t="s">
        <v>199</v>
      </c>
      <c r="AD173" s="180" t="s">
        <v>487</v>
      </c>
      <c r="AE173" s="180" t="s">
        <v>199</v>
      </c>
      <c r="AF173" s="180" t="s">
        <v>199</v>
      </c>
      <c r="AG173" s="180" t="s">
        <v>199</v>
      </c>
      <c r="AH173" s="180" t="s">
        <v>199</v>
      </c>
      <c r="AI173" s="180" t="s">
        <v>199</v>
      </c>
      <c r="AJ173" s="180" t="s">
        <v>408</v>
      </c>
      <c r="AK173" s="180" t="s">
        <v>409</v>
      </c>
      <c r="AL173" s="180" t="s">
        <v>234</v>
      </c>
    </row>
    <row r="174" spans="2:38" s="187" customFormat="1" ht="171" hidden="1">
      <c r="B174" s="180" t="s">
        <v>453</v>
      </c>
      <c r="C174" s="181" t="s">
        <v>859</v>
      </c>
      <c r="D174" s="180" t="s">
        <v>860</v>
      </c>
      <c r="E174" s="180" t="s">
        <v>861</v>
      </c>
      <c r="F174" s="180" t="s">
        <v>862</v>
      </c>
      <c r="G174" s="180"/>
      <c r="H174" s="180" t="s">
        <v>754</v>
      </c>
      <c r="I174" s="180" t="s">
        <v>863</v>
      </c>
      <c r="J174" s="180" t="s">
        <v>864</v>
      </c>
      <c r="K174" s="180" t="s">
        <v>199</v>
      </c>
      <c r="L174" s="180" t="s">
        <v>199</v>
      </c>
      <c r="M174" s="180" t="s">
        <v>894</v>
      </c>
      <c r="N174" s="180" t="s">
        <v>894</v>
      </c>
      <c r="O174" s="180" t="s">
        <v>895</v>
      </c>
      <c r="P174" s="180" t="s">
        <v>896</v>
      </c>
      <c r="Q174" s="180" t="s">
        <v>897</v>
      </c>
      <c r="R174" s="180" t="s">
        <v>220</v>
      </c>
      <c r="S174" s="184">
        <v>45323</v>
      </c>
      <c r="T174" s="196">
        <v>45626</v>
      </c>
      <c r="U174" s="184" t="s">
        <v>512</v>
      </c>
      <c r="V174" s="40"/>
      <c r="W174" s="180"/>
      <c r="X174" s="180"/>
      <c r="Y174" s="180" t="s">
        <v>354</v>
      </c>
      <c r="Z174" s="180" t="s">
        <v>890</v>
      </c>
      <c r="AA174" s="180" t="s">
        <v>199</v>
      </c>
      <c r="AB174" s="180" t="s">
        <v>199</v>
      </c>
      <c r="AC174" s="180" t="s">
        <v>199</v>
      </c>
      <c r="AD174" s="180" t="s">
        <v>487</v>
      </c>
      <c r="AE174" s="180" t="s">
        <v>199</v>
      </c>
      <c r="AF174" s="180" t="s">
        <v>199</v>
      </c>
      <c r="AG174" s="180" t="s">
        <v>199</v>
      </c>
      <c r="AH174" s="180" t="s">
        <v>199</v>
      </c>
      <c r="AI174" s="180" t="s">
        <v>199</v>
      </c>
      <c r="AJ174" s="180" t="s">
        <v>408</v>
      </c>
      <c r="AK174" s="180" t="s">
        <v>409</v>
      </c>
      <c r="AL174" s="180" t="s">
        <v>234</v>
      </c>
    </row>
    <row r="175" spans="2:38" s="187" customFormat="1" ht="171" hidden="1">
      <c r="B175" s="180" t="s">
        <v>453</v>
      </c>
      <c r="C175" s="181" t="s">
        <v>859</v>
      </c>
      <c r="D175" s="180" t="s">
        <v>860</v>
      </c>
      <c r="E175" s="180" t="s">
        <v>861</v>
      </c>
      <c r="F175" s="180" t="s">
        <v>862</v>
      </c>
      <c r="G175" s="180"/>
      <c r="H175" s="180" t="s">
        <v>754</v>
      </c>
      <c r="I175" s="180" t="s">
        <v>863</v>
      </c>
      <c r="J175" s="180" t="s">
        <v>864</v>
      </c>
      <c r="K175" s="180" t="s">
        <v>199</v>
      </c>
      <c r="L175" s="180" t="s">
        <v>199</v>
      </c>
      <c r="M175" s="180"/>
      <c r="N175" s="180"/>
      <c r="O175" s="180"/>
      <c r="P175" s="180"/>
      <c r="Q175" s="180"/>
      <c r="R175" s="180"/>
      <c r="S175" s="184"/>
      <c r="T175" s="196"/>
      <c r="U175" s="184"/>
      <c r="V175" s="40"/>
      <c r="W175" s="180"/>
      <c r="X175" s="180"/>
      <c r="Y175" s="180"/>
      <c r="Z175" s="180"/>
      <c r="AA175" s="180"/>
      <c r="AB175" s="180"/>
      <c r="AC175" s="180"/>
      <c r="AD175" s="180"/>
      <c r="AE175" s="180"/>
      <c r="AF175" s="180"/>
      <c r="AG175" s="180"/>
      <c r="AH175" s="180"/>
      <c r="AI175" s="180"/>
      <c r="AJ175" s="180"/>
      <c r="AK175" s="180"/>
      <c r="AL175" s="180"/>
    </row>
    <row r="176" spans="2:38" s="187" customFormat="1" ht="171" hidden="1">
      <c r="B176" s="180" t="s">
        <v>453</v>
      </c>
      <c r="C176" s="181" t="s">
        <v>859</v>
      </c>
      <c r="D176" s="180" t="s">
        <v>860</v>
      </c>
      <c r="E176" s="180" t="s">
        <v>861</v>
      </c>
      <c r="F176" s="180" t="s">
        <v>862</v>
      </c>
      <c r="G176" s="180"/>
      <c r="H176" s="180" t="s">
        <v>754</v>
      </c>
      <c r="I176" s="180" t="s">
        <v>863</v>
      </c>
      <c r="J176" s="180" t="s">
        <v>864</v>
      </c>
      <c r="K176" s="180" t="s">
        <v>199</v>
      </c>
      <c r="L176" s="180" t="s">
        <v>199</v>
      </c>
      <c r="M176" s="180" t="s">
        <v>898</v>
      </c>
      <c r="N176" s="180" t="s">
        <v>899</v>
      </c>
      <c r="O176" s="183" t="s">
        <v>900</v>
      </c>
      <c r="P176" s="180" t="s">
        <v>272</v>
      </c>
      <c r="Q176" s="180" t="s">
        <v>901</v>
      </c>
      <c r="R176" s="183" t="s">
        <v>72</v>
      </c>
      <c r="S176" s="184">
        <v>45293</v>
      </c>
      <c r="T176" s="184">
        <v>45626</v>
      </c>
      <c r="U176" s="193" t="s">
        <v>260</v>
      </c>
      <c r="V176" s="40"/>
      <c r="W176" s="180"/>
      <c r="X176" s="185">
        <v>0.8</v>
      </c>
      <c r="Y176" s="180" t="s">
        <v>207</v>
      </c>
      <c r="Z176" s="180" t="s">
        <v>902</v>
      </c>
      <c r="AA176" s="180" t="s">
        <v>199</v>
      </c>
      <c r="AB176" s="180" t="s">
        <v>199</v>
      </c>
      <c r="AC176" s="180" t="s">
        <v>199</v>
      </c>
      <c r="AD176" s="198" t="s">
        <v>364</v>
      </c>
      <c r="AE176" s="180" t="s">
        <v>199</v>
      </c>
      <c r="AF176" s="180" t="s">
        <v>199</v>
      </c>
      <c r="AG176" s="180" t="s">
        <v>199</v>
      </c>
      <c r="AH176" s="180" t="s">
        <v>199</v>
      </c>
      <c r="AI176" s="180" t="s">
        <v>199</v>
      </c>
      <c r="AJ176" s="180" t="s">
        <v>408</v>
      </c>
      <c r="AK176" s="180" t="s">
        <v>409</v>
      </c>
      <c r="AL176" s="183" t="s">
        <v>261</v>
      </c>
    </row>
    <row r="177" spans="2:38" s="187" customFormat="1" ht="171" hidden="1">
      <c r="B177" s="180" t="s">
        <v>453</v>
      </c>
      <c r="C177" s="181" t="s">
        <v>859</v>
      </c>
      <c r="D177" s="180" t="s">
        <v>860</v>
      </c>
      <c r="E177" s="180" t="s">
        <v>861</v>
      </c>
      <c r="F177" s="180" t="s">
        <v>862</v>
      </c>
      <c r="G177" s="180"/>
      <c r="H177" s="180" t="s">
        <v>754</v>
      </c>
      <c r="I177" s="180" t="s">
        <v>863</v>
      </c>
      <c r="J177" s="180" t="s">
        <v>864</v>
      </c>
      <c r="K177" s="180" t="s">
        <v>199</v>
      </c>
      <c r="L177" s="180" t="s">
        <v>199</v>
      </c>
      <c r="M177" s="180" t="s">
        <v>903</v>
      </c>
      <c r="N177" s="180" t="s">
        <v>904</v>
      </c>
      <c r="O177" s="183" t="s">
        <v>905</v>
      </c>
      <c r="P177" s="180" t="s">
        <v>230</v>
      </c>
      <c r="Q177" s="180" t="s">
        <v>231</v>
      </c>
      <c r="R177" s="183" t="s">
        <v>220</v>
      </c>
      <c r="S177" s="184">
        <v>45627</v>
      </c>
      <c r="T177" s="184">
        <v>45641</v>
      </c>
      <c r="U177" s="183" t="s">
        <v>72</v>
      </c>
      <c r="V177" s="40"/>
      <c r="W177" s="180"/>
      <c r="X177" s="185"/>
      <c r="Y177" s="180" t="s">
        <v>208</v>
      </c>
      <c r="Z177" s="180" t="s">
        <v>232</v>
      </c>
      <c r="AA177" s="180" t="s">
        <v>233</v>
      </c>
      <c r="AB177" s="180" t="s">
        <v>902</v>
      </c>
      <c r="AC177" s="180" t="s">
        <v>199</v>
      </c>
      <c r="AD177" s="198" t="s">
        <v>364</v>
      </c>
      <c r="AE177" s="180" t="s">
        <v>199</v>
      </c>
      <c r="AF177" s="180" t="s">
        <v>199</v>
      </c>
      <c r="AG177" s="180" t="s">
        <v>199</v>
      </c>
      <c r="AH177" s="180" t="s">
        <v>199</v>
      </c>
      <c r="AI177" s="180" t="s">
        <v>199</v>
      </c>
      <c r="AJ177" s="180" t="s">
        <v>408</v>
      </c>
      <c r="AK177" s="180" t="s">
        <v>409</v>
      </c>
      <c r="AL177" s="183" t="s">
        <v>234</v>
      </c>
    </row>
    <row r="178" spans="2:38" s="187" customFormat="1" ht="171" hidden="1">
      <c r="B178" s="180" t="s">
        <v>453</v>
      </c>
      <c r="C178" s="181" t="s">
        <v>859</v>
      </c>
      <c r="D178" s="180" t="s">
        <v>860</v>
      </c>
      <c r="E178" s="180" t="s">
        <v>861</v>
      </c>
      <c r="F178" s="180" t="s">
        <v>862</v>
      </c>
      <c r="G178" s="180"/>
      <c r="H178" s="180" t="s">
        <v>754</v>
      </c>
      <c r="I178" s="180" t="s">
        <v>863</v>
      </c>
      <c r="J178" s="180" t="s">
        <v>864</v>
      </c>
      <c r="K178" s="180" t="s">
        <v>199</v>
      </c>
      <c r="L178" s="180" t="s">
        <v>199</v>
      </c>
      <c r="M178" s="180" t="s">
        <v>906</v>
      </c>
      <c r="N178" s="180" t="s">
        <v>907</v>
      </c>
      <c r="O178" s="183" t="s">
        <v>267</v>
      </c>
      <c r="P178" s="180" t="s">
        <v>272</v>
      </c>
      <c r="Q178" s="180" t="s">
        <v>901</v>
      </c>
      <c r="R178" s="183" t="s">
        <v>72</v>
      </c>
      <c r="S178" s="184">
        <v>45293</v>
      </c>
      <c r="T178" s="184">
        <v>45626</v>
      </c>
      <c r="U178" s="193" t="s">
        <v>72</v>
      </c>
      <c r="V178" s="40"/>
      <c r="W178" s="180"/>
      <c r="X178" s="185">
        <v>0.2</v>
      </c>
      <c r="Y178" s="180" t="s">
        <v>207</v>
      </c>
      <c r="Z178" s="180" t="s">
        <v>902</v>
      </c>
      <c r="AA178" s="180" t="s">
        <v>199</v>
      </c>
      <c r="AB178" s="180" t="s">
        <v>199</v>
      </c>
      <c r="AC178" s="180" t="s">
        <v>199</v>
      </c>
      <c r="AD178" s="198" t="s">
        <v>364</v>
      </c>
      <c r="AE178" s="180" t="s">
        <v>199</v>
      </c>
      <c r="AF178" s="180" t="s">
        <v>199</v>
      </c>
      <c r="AG178" s="180" t="s">
        <v>199</v>
      </c>
      <c r="AH178" s="180" t="s">
        <v>199</v>
      </c>
      <c r="AI178" s="180" t="s">
        <v>199</v>
      </c>
      <c r="AJ178" s="180" t="s">
        <v>408</v>
      </c>
      <c r="AK178" s="180" t="s">
        <v>409</v>
      </c>
      <c r="AL178" s="183" t="s">
        <v>261</v>
      </c>
    </row>
    <row r="179" spans="2:38" s="187" customFormat="1" ht="171" hidden="1">
      <c r="B179" s="180" t="s">
        <v>453</v>
      </c>
      <c r="C179" s="181" t="s">
        <v>859</v>
      </c>
      <c r="D179" s="180" t="s">
        <v>860</v>
      </c>
      <c r="E179" s="180" t="s">
        <v>861</v>
      </c>
      <c r="F179" s="180" t="s">
        <v>862</v>
      </c>
      <c r="G179" s="180"/>
      <c r="H179" s="180" t="s">
        <v>754</v>
      </c>
      <c r="I179" s="180" t="s">
        <v>863</v>
      </c>
      <c r="J179" s="180" t="s">
        <v>864</v>
      </c>
      <c r="K179" s="180" t="s">
        <v>199</v>
      </c>
      <c r="L179" s="180" t="s">
        <v>199</v>
      </c>
      <c r="M179" s="180" t="s">
        <v>908</v>
      </c>
      <c r="N179" s="180" t="s">
        <v>909</v>
      </c>
      <c r="O179" s="183" t="s">
        <v>910</v>
      </c>
      <c r="P179" s="180" t="s">
        <v>272</v>
      </c>
      <c r="Q179" s="180" t="s">
        <v>911</v>
      </c>
      <c r="R179" s="183" t="s">
        <v>72</v>
      </c>
      <c r="S179" s="184">
        <v>45383</v>
      </c>
      <c r="T179" s="184">
        <v>45641</v>
      </c>
      <c r="U179" s="193" t="s">
        <v>260</v>
      </c>
      <c r="V179" s="40"/>
      <c r="W179" s="180"/>
      <c r="X179" s="185">
        <v>0.8</v>
      </c>
      <c r="Y179" s="180" t="s">
        <v>207</v>
      </c>
      <c r="Z179" s="180" t="s">
        <v>902</v>
      </c>
      <c r="AA179" s="180" t="s">
        <v>199</v>
      </c>
      <c r="AB179" s="180" t="s">
        <v>199</v>
      </c>
      <c r="AC179" s="180" t="s">
        <v>199</v>
      </c>
      <c r="AD179" s="198" t="s">
        <v>364</v>
      </c>
      <c r="AE179" s="180" t="s">
        <v>199</v>
      </c>
      <c r="AF179" s="180" t="s">
        <v>199</v>
      </c>
      <c r="AG179" s="180" t="s">
        <v>199</v>
      </c>
      <c r="AH179" s="180" t="s">
        <v>199</v>
      </c>
      <c r="AI179" s="180" t="s">
        <v>199</v>
      </c>
      <c r="AJ179" s="180" t="s">
        <v>408</v>
      </c>
      <c r="AK179" s="180" t="s">
        <v>409</v>
      </c>
      <c r="AL179" s="183" t="s">
        <v>261</v>
      </c>
    </row>
    <row r="180" spans="2:38" s="187" customFormat="1" ht="171" hidden="1">
      <c r="B180" s="180" t="s">
        <v>453</v>
      </c>
      <c r="C180" s="181" t="s">
        <v>859</v>
      </c>
      <c r="D180" s="180" t="s">
        <v>860</v>
      </c>
      <c r="E180" s="180" t="s">
        <v>861</v>
      </c>
      <c r="F180" s="180" t="s">
        <v>862</v>
      </c>
      <c r="G180" s="180"/>
      <c r="H180" s="180" t="s">
        <v>754</v>
      </c>
      <c r="I180" s="180" t="s">
        <v>863</v>
      </c>
      <c r="J180" s="180" t="s">
        <v>864</v>
      </c>
      <c r="K180" s="180" t="s">
        <v>199</v>
      </c>
      <c r="L180" s="180" t="s">
        <v>199</v>
      </c>
      <c r="M180" s="180" t="s">
        <v>912</v>
      </c>
      <c r="N180" s="180" t="s">
        <v>913</v>
      </c>
      <c r="O180" s="183" t="s">
        <v>914</v>
      </c>
      <c r="P180" s="180" t="s">
        <v>230</v>
      </c>
      <c r="Q180" s="180" t="s">
        <v>231</v>
      </c>
      <c r="R180" s="183" t="s">
        <v>220</v>
      </c>
      <c r="S180" s="184">
        <v>45627</v>
      </c>
      <c r="T180" s="184">
        <v>45641</v>
      </c>
      <c r="U180" s="183" t="s">
        <v>72</v>
      </c>
      <c r="V180" s="40"/>
      <c r="W180" s="180"/>
      <c r="X180" s="185"/>
      <c r="Y180" s="180" t="s">
        <v>208</v>
      </c>
      <c r="Z180" s="180" t="s">
        <v>232</v>
      </c>
      <c r="AA180" s="180" t="s">
        <v>233</v>
      </c>
      <c r="AB180" s="180" t="s">
        <v>902</v>
      </c>
      <c r="AC180" s="180" t="s">
        <v>199</v>
      </c>
      <c r="AD180" s="198" t="s">
        <v>364</v>
      </c>
      <c r="AE180" s="180" t="s">
        <v>199</v>
      </c>
      <c r="AF180" s="180" t="s">
        <v>199</v>
      </c>
      <c r="AG180" s="180" t="s">
        <v>199</v>
      </c>
      <c r="AH180" s="180" t="s">
        <v>199</v>
      </c>
      <c r="AI180" s="180" t="s">
        <v>199</v>
      </c>
      <c r="AJ180" s="180" t="s">
        <v>408</v>
      </c>
      <c r="AK180" s="180" t="s">
        <v>409</v>
      </c>
      <c r="AL180" s="183" t="s">
        <v>234</v>
      </c>
    </row>
    <row r="181" spans="2:38" s="187" customFormat="1" ht="171" hidden="1">
      <c r="B181" s="180" t="s">
        <v>453</v>
      </c>
      <c r="C181" s="181" t="s">
        <v>859</v>
      </c>
      <c r="D181" s="180" t="s">
        <v>860</v>
      </c>
      <c r="E181" s="180" t="s">
        <v>861</v>
      </c>
      <c r="F181" s="180" t="s">
        <v>862</v>
      </c>
      <c r="G181" s="180"/>
      <c r="H181" s="180" t="s">
        <v>754</v>
      </c>
      <c r="I181" s="180" t="s">
        <v>863</v>
      </c>
      <c r="J181" s="180" t="s">
        <v>864</v>
      </c>
      <c r="K181" s="180" t="s">
        <v>199</v>
      </c>
      <c r="L181" s="180" t="s">
        <v>199</v>
      </c>
      <c r="M181" s="180" t="s">
        <v>915</v>
      </c>
      <c r="N181" s="180" t="s">
        <v>916</v>
      </c>
      <c r="O181" s="183" t="s">
        <v>267</v>
      </c>
      <c r="P181" s="180" t="s">
        <v>272</v>
      </c>
      <c r="Q181" s="180" t="s">
        <v>911</v>
      </c>
      <c r="R181" s="183" t="s">
        <v>72</v>
      </c>
      <c r="S181" s="184">
        <v>45383</v>
      </c>
      <c r="T181" s="184">
        <v>45657</v>
      </c>
      <c r="U181" s="193" t="s">
        <v>72</v>
      </c>
      <c r="V181" s="40"/>
      <c r="W181" s="180"/>
      <c r="X181" s="185">
        <v>0.2</v>
      </c>
      <c r="Y181" s="180" t="s">
        <v>207</v>
      </c>
      <c r="Z181" s="180" t="s">
        <v>902</v>
      </c>
      <c r="AA181" s="180" t="s">
        <v>199</v>
      </c>
      <c r="AB181" s="180"/>
      <c r="AC181" s="180"/>
      <c r="AD181" s="198" t="s">
        <v>364</v>
      </c>
      <c r="AE181" s="180" t="s">
        <v>199</v>
      </c>
      <c r="AF181" s="180" t="s">
        <v>199</v>
      </c>
      <c r="AG181" s="180" t="s">
        <v>199</v>
      </c>
      <c r="AH181" s="180" t="s">
        <v>199</v>
      </c>
      <c r="AI181" s="180" t="s">
        <v>199</v>
      </c>
      <c r="AJ181" s="180" t="s">
        <v>408</v>
      </c>
      <c r="AK181" s="180" t="s">
        <v>409</v>
      </c>
      <c r="AL181" s="183" t="s">
        <v>261</v>
      </c>
    </row>
    <row r="182" spans="2:38" s="187" customFormat="1" ht="171" hidden="1">
      <c r="B182" s="180" t="s">
        <v>453</v>
      </c>
      <c r="C182" s="181" t="s">
        <v>859</v>
      </c>
      <c r="D182" s="180" t="s">
        <v>860</v>
      </c>
      <c r="E182" s="180" t="s">
        <v>861</v>
      </c>
      <c r="F182" s="180" t="s">
        <v>953</v>
      </c>
      <c r="G182" s="180"/>
      <c r="H182" s="180" t="s">
        <v>754</v>
      </c>
      <c r="I182" s="180" t="s">
        <v>863</v>
      </c>
      <c r="J182" s="180" t="s">
        <v>864</v>
      </c>
      <c r="K182" s="180" t="s">
        <v>199</v>
      </c>
      <c r="L182" s="180" t="s">
        <v>199</v>
      </c>
      <c r="M182" s="180" t="s">
        <v>954</v>
      </c>
      <c r="N182" s="180" t="s">
        <v>955</v>
      </c>
      <c r="O182" s="183" t="s">
        <v>956</v>
      </c>
      <c r="P182" s="180" t="s">
        <v>881</v>
      </c>
      <c r="Q182" s="180"/>
      <c r="R182" s="180" t="s">
        <v>957</v>
      </c>
      <c r="S182" s="184">
        <v>45566</v>
      </c>
      <c r="T182" s="184">
        <v>45641</v>
      </c>
      <c r="U182" s="184" t="s">
        <v>512</v>
      </c>
      <c r="V182" s="40"/>
      <c r="W182" s="180"/>
      <c r="X182" s="180">
        <v>100</v>
      </c>
      <c r="Y182" s="180" t="s">
        <v>354</v>
      </c>
      <c r="Z182" s="180" t="s">
        <v>199</v>
      </c>
      <c r="AA182" s="180" t="s">
        <v>199</v>
      </c>
      <c r="AB182" s="180" t="s">
        <v>199</v>
      </c>
      <c r="AC182" s="180" t="s">
        <v>199</v>
      </c>
      <c r="AD182" s="180" t="s">
        <v>356</v>
      </c>
      <c r="AE182" s="180" t="s">
        <v>417</v>
      </c>
      <c r="AF182" s="180" t="s">
        <v>199</v>
      </c>
      <c r="AG182" s="180" t="s">
        <v>199</v>
      </c>
      <c r="AH182" s="180" t="s">
        <v>199</v>
      </c>
      <c r="AI182" s="180" t="s">
        <v>199</v>
      </c>
      <c r="AJ182" s="180" t="s">
        <v>199</v>
      </c>
      <c r="AK182" s="180" t="s">
        <v>199</v>
      </c>
      <c r="AL182" s="180" t="s">
        <v>958</v>
      </c>
    </row>
    <row r="183" spans="2:38" s="187" customFormat="1" ht="171" hidden="1">
      <c r="B183" s="180" t="s">
        <v>453</v>
      </c>
      <c r="C183" s="181" t="s">
        <v>859</v>
      </c>
      <c r="D183" s="180" t="s">
        <v>860</v>
      </c>
      <c r="E183" s="180" t="s">
        <v>861</v>
      </c>
      <c r="F183" s="180" t="s">
        <v>953</v>
      </c>
      <c r="G183" s="180"/>
      <c r="H183" s="180" t="s">
        <v>754</v>
      </c>
      <c r="I183" s="180" t="s">
        <v>863</v>
      </c>
      <c r="J183" s="180" t="s">
        <v>864</v>
      </c>
      <c r="K183" s="180" t="s">
        <v>199</v>
      </c>
      <c r="L183" s="180" t="s">
        <v>199</v>
      </c>
      <c r="M183" s="180" t="s">
        <v>959</v>
      </c>
      <c r="N183" s="180" t="s">
        <v>960</v>
      </c>
      <c r="O183" s="183" t="s">
        <v>961</v>
      </c>
      <c r="P183" s="180" t="s">
        <v>668</v>
      </c>
      <c r="Q183" s="180" t="s">
        <v>673</v>
      </c>
      <c r="R183" s="180" t="s">
        <v>99</v>
      </c>
      <c r="S183" s="184">
        <v>45292</v>
      </c>
      <c r="T183" s="184">
        <v>45641</v>
      </c>
      <c r="U183" s="184" t="s">
        <v>199</v>
      </c>
      <c r="V183" s="40"/>
      <c r="W183" s="180"/>
      <c r="X183" s="180">
        <v>100</v>
      </c>
      <c r="Y183" s="180" t="s">
        <v>354</v>
      </c>
      <c r="Z183" s="180" t="s">
        <v>199</v>
      </c>
      <c r="AA183" s="180" t="s">
        <v>199</v>
      </c>
      <c r="AB183" s="180" t="s">
        <v>199</v>
      </c>
      <c r="AC183" s="180" t="s">
        <v>199</v>
      </c>
      <c r="AD183" s="180" t="s">
        <v>356</v>
      </c>
      <c r="AE183" s="180" t="s">
        <v>417</v>
      </c>
      <c r="AF183" s="180" t="s">
        <v>199</v>
      </c>
      <c r="AG183" s="180" t="s">
        <v>199</v>
      </c>
      <c r="AH183" s="180" t="s">
        <v>199</v>
      </c>
      <c r="AI183" s="180" t="s">
        <v>199</v>
      </c>
      <c r="AJ183" s="180" t="s">
        <v>199</v>
      </c>
      <c r="AK183" s="180" t="s">
        <v>199</v>
      </c>
      <c r="AL183" s="180" t="s">
        <v>958</v>
      </c>
    </row>
    <row r="184" spans="2:38" s="187" customFormat="1" ht="171" hidden="1">
      <c r="B184" s="180" t="s">
        <v>453</v>
      </c>
      <c r="C184" s="181" t="s">
        <v>859</v>
      </c>
      <c r="D184" s="180" t="s">
        <v>860</v>
      </c>
      <c r="E184" s="180" t="s">
        <v>861</v>
      </c>
      <c r="F184" s="180" t="s">
        <v>962</v>
      </c>
      <c r="G184" s="180"/>
      <c r="H184" s="180" t="s">
        <v>754</v>
      </c>
      <c r="I184" s="180" t="s">
        <v>863</v>
      </c>
      <c r="J184" s="180" t="s">
        <v>864</v>
      </c>
      <c r="K184" s="180" t="s">
        <v>199</v>
      </c>
      <c r="L184" s="180" t="s">
        <v>199</v>
      </c>
      <c r="M184" s="180" t="s">
        <v>963</v>
      </c>
      <c r="N184" s="180" t="s">
        <v>964</v>
      </c>
      <c r="O184" s="183" t="s">
        <v>965</v>
      </c>
      <c r="P184" s="180" t="s">
        <v>881</v>
      </c>
      <c r="Q184" s="180"/>
      <c r="R184" s="180" t="s">
        <v>220</v>
      </c>
      <c r="S184" s="184">
        <v>45566</v>
      </c>
      <c r="T184" s="184">
        <v>45641</v>
      </c>
      <c r="U184" s="184" t="s">
        <v>50</v>
      </c>
      <c r="V184" s="180">
        <v>100</v>
      </c>
      <c r="W184" s="180" t="s">
        <v>354</v>
      </c>
      <c r="X184" s="180">
        <v>50</v>
      </c>
      <c r="Y184" s="180" t="s">
        <v>354</v>
      </c>
      <c r="Z184" s="180" t="s">
        <v>199</v>
      </c>
      <c r="AA184" s="180" t="s">
        <v>199</v>
      </c>
      <c r="AB184" s="180" t="s">
        <v>199</v>
      </c>
      <c r="AC184" s="180" t="s">
        <v>199</v>
      </c>
      <c r="AD184" s="180" t="s">
        <v>209</v>
      </c>
      <c r="AE184" s="180" t="s">
        <v>199</v>
      </c>
      <c r="AF184" s="180" t="s">
        <v>199</v>
      </c>
      <c r="AG184" s="180" t="s">
        <v>199</v>
      </c>
      <c r="AH184" s="180" t="s">
        <v>199</v>
      </c>
      <c r="AI184" s="180" t="s">
        <v>199</v>
      </c>
      <c r="AJ184" s="180" t="s">
        <v>199</v>
      </c>
      <c r="AK184" s="180" t="s">
        <v>199</v>
      </c>
      <c r="AL184" s="180" t="s">
        <v>234</v>
      </c>
    </row>
    <row r="185" spans="2:38" s="187" customFormat="1" ht="171" hidden="1">
      <c r="B185" s="180" t="s">
        <v>453</v>
      </c>
      <c r="C185" s="181" t="s">
        <v>859</v>
      </c>
      <c r="D185" s="180" t="s">
        <v>860</v>
      </c>
      <c r="E185" s="180" t="s">
        <v>861</v>
      </c>
      <c r="F185" s="180" t="s">
        <v>962</v>
      </c>
      <c r="G185" s="180"/>
      <c r="H185" s="180" t="s">
        <v>754</v>
      </c>
      <c r="I185" s="180" t="s">
        <v>863</v>
      </c>
      <c r="J185" s="180" t="s">
        <v>864</v>
      </c>
      <c r="K185" s="180" t="s">
        <v>199</v>
      </c>
      <c r="L185" s="180" t="s">
        <v>199</v>
      </c>
      <c r="M185" s="180" t="s">
        <v>966</v>
      </c>
      <c r="N185" s="180" t="s">
        <v>967</v>
      </c>
      <c r="O185" s="183" t="s">
        <v>968</v>
      </c>
      <c r="P185" s="180" t="s">
        <v>881</v>
      </c>
      <c r="Q185" s="180"/>
      <c r="R185" s="180" t="s">
        <v>220</v>
      </c>
      <c r="S185" s="184">
        <v>45597</v>
      </c>
      <c r="T185" s="184">
        <v>45641</v>
      </c>
      <c r="U185" s="184" t="s">
        <v>50</v>
      </c>
      <c r="V185" s="40"/>
      <c r="W185" s="180"/>
      <c r="X185" s="180">
        <v>50</v>
      </c>
      <c r="Y185" s="180" t="s">
        <v>354</v>
      </c>
      <c r="Z185" s="180" t="s">
        <v>374</v>
      </c>
      <c r="AA185" s="180" t="s">
        <v>199</v>
      </c>
      <c r="AB185" s="180" t="s">
        <v>199</v>
      </c>
      <c r="AC185" s="180" t="s">
        <v>199</v>
      </c>
      <c r="AD185" s="180" t="s">
        <v>209</v>
      </c>
      <c r="AE185" s="180" t="s">
        <v>199</v>
      </c>
      <c r="AF185" s="180" t="s">
        <v>199</v>
      </c>
      <c r="AG185" s="180" t="s">
        <v>199</v>
      </c>
      <c r="AH185" s="180" t="s">
        <v>199</v>
      </c>
      <c r="AI185" s="180" t="s">
        <v>199</v>
      </c>
      <c r="AJ185" s="180" t="s">
        <v>199</v>
      </c>
      <c r="AK185" s="180" t="s">
        <v>199</v>
      </c>
      <c r="AL185" s="180" t="s">
        <v>234</v>
      </c>
    </row>
    <row r="186" spans="2:38" s="187" customFormat="1" ht="171" hidden="1">
      <c r="B186" s="180" t="s">
        <v>453</v>
      </c>
      <c r="C186" s="181" t="s">
        <v>859</v>
      </c>
      <c r="D186" s="180" t="s">
        <v>860</v>
      </c>
      <c r="E186" s="180" t="s">
        <v>861</v>
      </c>
      <c r="F186" s="180" t="s">
        <v>969</v>
      </c>
      <c r="G186" s="180"/>
      <c r="H186" s="180" t="s">
        <v>754</v>
      </c>
      <c r="I186" s="180" t="s">
        <v>863</v>
      </c>
      <c r="J186" s="180" t="s">
        <v>864</v>
      </c>
      <c r="K186" s="180" t="s">
        <v>199</v>
      </c>
      <c r="L186" s="180" t="s">
        <v>199</v>
      </c>
      <c r="M186" s="180" t="s">
        <v>970</v>
      </c>
      <c r="N186" s="180" t="s">
        <v>971</v>
      </c>
      <c r="O186" s="183" t="s">
        <v>972</v>
      </c>
      <c r="P186" s="180" t="s">
        <v>881</v>
      </c>
      <c r="Q186" s="180"/>
      <c r="R186" s="180" t="s">
        <v>220</v>
      </c>
      <c r="S186" s="184">
        <v>45292</v>
      </c>
      <c r="T186" s="184">
        <v>45641</v>
      </c>
      <c r="U186" s="184" t="s">
        <v>512</v>
      </c>
      <c r="V186" s="40"/>
      <c r="W186" s="180"/>
      <c r="X186" s="180">
        <v>100</v>
      </c>
      <c r="Y186" s="180" t="s">
        <v>354</v>
      </c>
      <c r="Z186" s="180" t="s">
        <v>355</v>
      </c>
      <c r="AA186" s="180" t="s">
        <v>199</v>
      </c>
      <c r="AB186" s="180" t="s">
        <v>199</v>
      </c>
      <c r="AC186" s="180" t="s">
        <v>199</v>
      </c>
      <c r="AD186" s="180" t="s">
        <v>357</v>
      </c>
      <c r="AE186" s="180" t="s">
        <v>199</v>
      </c>
      <c r="AF186" s="180" t="s">
        <v>199</v>
      </c>
      <c r="AG186" s="180" t="s">
        <v>199</v>
      </c>
      <c r="AH186" s="180" t="s">
        <v>199</v>
      </c>
      <c r="AI186" s="180" t="s">
        <v>199</v>
      </c>
      <c r="AJ186" s="180" t="s">
        <v>199</v>
      </c>
      <c r="AK186" s="180" t="s">
        <v>199</v>
      </c>
      <c r="AL186" s="180" t="s">
        <v>234</v>
      </c>
    </row>
    <row r="187" spans="2:38" s="187" customFormat="1" ht="228" hidden="1">
      <c r="B187" s="180" t="s">
        <v>453</v>
      </c>
      <c r="C187" s="181" t="s">
        <v>859</v>
      </c>
      <c r="D187" s="180" t="s">
        <v>860</v>
      </c>
      <c r="E187" s="180" t="s">
        <v>861</v>
      </c>
      <c r="F187" s="180" t="s">
        <v>973</v>
      </c>
      <c r="G187" s="180"/>
      <c r="H187" s="180" t="s">
        <v>754</v>
      </c>
      <c r="I187" s="180" t="s">
        <v>863</v>
      </c>
      <c r="J187" s="180" t="s">
        <v>864</v>
      </c>
      <c r="K187" s="180" t="s">
        <v>199</v>
      </c>
      <c r="L187" s="180" t="s">
        <v>199</v>
      </c>
      <c r="M187" s="180" t="s">
        <v>974</v>
      </c>
      <c r="N187" s="180" t="s">
        <v>975</v>
      </c>
      <c r="O187" s="183" t="s">
        <v>976</v>
      </c>
      <c r="P187" s="180" t="s">
        <v>704</v>
      </c>
      <c r="Q187" s="180" t="s">
        <v>977</v>
      </c>
      <c r="R187" s="180" t="s">
        <v>99</v>
      </c>
      <c r="S187" s="184">
        <v>45323</v>
      </c>
      <c r="T187" s="184">
        <v>45473</v>
      </c>
      <c r="U187" s="184" t="s">
        <v>512</v>
      </c>
      <c r="V187" s="40"/>
      <c r="W187" s="180"/>
      <c r="X187" s="180">
        <v>33</v>
      </c>
      <c r="Y187" s="180" t="s">
        <v>354</v>
      </c>
      <c r="Z187" s="180" t="s">
        <v>199</v>
      </c>
      <c r="AA187" s="180" t="s">
        <v>199</v>
      </c>
      <c r="AB187" s="180" t="s">
        <v>199</v>
      </c>
      <c r="AC187" s="180" t="s">
        <v>199</v>
      </c>
      <c r="AD187" s="180" t="s">
        <v>356</v>
      </c>
      <c r="AE187" s="180" t="s">
        <v>199</v>
      </c>
      <c r="AF187" s="180" t="s">
        <v>199</v>
      </c>
      <c r="AG187" s="180" t="s">
        <v>199</v>
      </c>
      <c r="AH187" s="180" t="s">
        <v>199</v>
      </c>
      <c r="AI187" s="180" t="s">
        <v>199</v>
      </c>
      <c r="AJ187" s="180" t="s">
        <v>199</v>
      </c>
      <c r="AK187" s="180" t="s">
        <v>199</v>
      </c>
      <c r="AL187" s="180" t="s">
        <v>958</v>
      </c>
    </row>
    <row r="188" spans="2:38" s="187" customFormat="1" ht="171" hidden="1">
      <c r="B188" s="180" t="s">
        <v>453</v>
      </c>
      <c r="C188" s="181" t="s">
        <v>859</v>
      </c>
      <c r="D188" s="180" t="s">
        <v>860</v>
      </c>
      <c r="E188" s="180" t="s">
        <v>861</v>
      </c>
      <c r="F188" s="180" t="s">
        <v>973</v>
      </c>
      <c r="G188" s="180"/>
      <c r="H188" s="180" t="s">
        <v>754</v>
      </c>
      <c r="I188" s="180" t="s">
        <v>863</v>
      </c>
      <c r="J188" s="180" t="s">
        <v>864</v>
      </c>
      <c r="K188" s="180" t="s">
        <v>199</v>
      </c>
      <c r="L188" s="180" t="s">
        <v>199</v>
      </c>
      <c r="M188" s="180" t="s">
        <v>978</v>
      </c>
      <c r="N188" s="180" t="s">
        <v>979</v>
      </c>
      <c r="O188" s="183" t="s">
        <v>980</v>
      </c>
      <c r="P188" s="180" t="s">
        <v>704</v>
      </c>
      <c r="Q188" s="180" t="s">
        <v>981</v>
      </c>
      <c r="R188" s="180" t="s">
        <v>99</v>
      </c>
      <c r="S188" s="184">
        <v>45323</v>
      </c>
      <c r="T188" s="184">
        <v>45442</v>
      </c>
      <c r="U188" s="184" t="s">
        <v>512</v>
      </c>
      <c r="V188" s="40"/>
      <c r="W188" s="180"/>
      <c r="X188" s="180">
        <v>33</v>
      </c>
      <c r="Y188" s="180" t="s">
        <v>423</v>
      </c>
      <c r="Z188" s="180" t="s">
        <v>199</v>
      </c>
      <c r="AA188" s="180" t="s">
        <v>199</v>
      </c>
      <c r="AB188" s="180" t="s">
        <v>199</v>
      </c>
      <c r="AC188" s="180" t="s">
        <v>199</v>
      </c>
      <c r="AD188" s="180" t="s">
        <v>356</v>
      </c>
      <c r="AE188" s="180" t="s">
        <v>487</v>
      </c>
      <c r="AF188" s="180" t="s">
        <v>199</v>
      </c>
      <c r="AG188" s="180" t="s">
        <v>199</v>
      </c>
      <c r="AH188" s="180" t="s">
        <v>199</v>
      </c>
      <c r="AI188" s="180" t="s">
        <v>199</v>
      </c>
      <c r="AJ188" s="180" t="s">
        <v>199</v>
      </c>
      <c r="AK188" s="180" t="s">
        <v>199</v>
      </c>
      <c r="AL188" s="180" t="s">
        <v>655</v>
      </c>
    </row>
    <row r="189" spans="2:38" s="187" customFormat="1" ht="171" hidden="1">
      <c r="B189" s="180" t="s">
        <v>453</v>
      </c>
      <c r="C189" s="181" t="s">
        <v>859</v>
      </c>
      <c r="D189" s="180" t="s">
        <v>860</v>
      </c>
      <c r="E189" s="180" t="s">
        <v>861</v>
      </c>
      <c r="F189" s="180" t="s">
        <v>973</v>
      </c>
      <c r="G189" s="180"/>
      <c r="H189" s="180" t="s">
        <v>754</v>
      </c>
      <c r="I189" s="180" t="s">
        <v>863</v>
      </c>
      <c r="J189" s="180" t="s">
        <v>864</v>
      </c>
      <c r="K189" s="180" t="s">
        <v>199</v>
      </c>
      <c r="L189" s="180" t="s">
        <v>199</v>
      </c>
      <c r="M189" s="180" t="s">
        <v>982</v>
      </c>
      <c r="N189" s="180" t="s">
        <v>983</v>
      </c>
      <c r="O189" s="183" t="s">
        <v>984</v>
      </c>
      <c r="P189" s="180" t="s">
        <v>668</v>
      </c>
      <c r="Q189" s="180" t="s">
        <v>985</v>
      </c>
      <c r="R189" s="180" t="s">
        <v>99</v>
      </c>
      <c r="S189" s="184">
        <v>45306</v>
      </c>
      <c r="T189" s="184">
        <v>45641</v>
      </c>
      <c r="U189" s="184" t="s">
        <v>512</v>
      </c>
      <c r="V189" s="40"/>
      <c r="W189" s="180"/>
      <c r="X189" s="180">
        <v>33</v>
      </c>
      <c r="Y189" s="180" t="s">
        <v>423</v>
      </c>
      <c r="Z189" s="180" t="s">
        <v>487</v>
      </c>
      <c r="AA189" s="180" t="s">
        <v>199</v>
      </c>
      <c r="AB189" s="180" t="s">
        <v>199</v>
      </c>
      <c r="AC189" s="180" t="s">
        <v>199</v>
      </c>
      <c r="AD189" s="180" t="s">
        <v>356</v>
      </c>
      <c r="AE189" s="180" t="s">
        <v>487</v>
      </c>
      <c r="AF189" s="180" t="s">
        <v>199</v>
      </c>
      <c r="AG189" s="180" t="s">
        <v>199</v>
      </c>
      <c r="AH189" s="180" t="s">
        <v>199</v>
      </c>
      <c r="AI189" s="180" t="s">
        <v>199</v>
      </c>
      <c r="AJ189" s="180" t="s">
        <v>199</v>
      </c>
      <c r="AK189" s="180" t="s">
        <v>199</v>
      </c>
      <c r="AL189" s="180" t="s">
        <v>655</v>
      </c>
    </row>
    <row r="190" spans="2:38" s="187" customFormat="1" ht="171" hidden="1">
      <c r="B190" s="180" t="s">
        <v>453</v>
      </c>
      <c r="C190" s="181" t="s">
        <v>859</v>
      </c>
      <c r="D190" s="180" t="s">
        <v>860</v>
      </c>
      <c r="E190" s="180" t="s">
        <v>861</v>
      </c>
      <c r="F190" s="180" t="s">
        <v>973</v>
      </c>
      <c r="G190" s="180"/>
      <c r="H190" s="180" t="s">
        <v>754</v>
      </c>
      <c r="I190" s="180" t="s">
        <v>863</v>
      </c>
      <c r="J190" s="180" t="s">
        <v>864</v>
      </c>
      <c r="K190" s="180" t="s">
        <v>199</v>
      </c>
      <c r="L190" s="180" t="s">
        <v>199</v>
      </c>
      <c r="M190" s="180" t="s">
        <v>986</v>
      </c>
      <c r="N190" s="180" t="s">
        <v>987</v>
      </c>
      <c r="O190" s="183" t="s">
        <v>988</v>
      </c>
      <c r="P190" s="180" t="s">
        <v>881</v>
      </c>
      <c r="Q190" s="180"/>
      <c r="R190" s="180" t="s">
        <v>220</v>
      </c>
      <c r="S190" s="184">
        <v>45352</v>
      </c>
      <c r="T190" s="184">
        <v>45641</v>
      </c>
      <c r="U190" s="184" t="s">
        <v>512</v>
      </c>
      <c r="V190" s="180"/>
      <c r="W190" s="180"/>
      <c r="X190" s="180">
        <v>100</v>
      </c>
      <c r="Y190" s="180" t="s">
        <v>354</v>
      </c>
      <c r="Z190" s="180" t="s">
        <v>199</v>
      </c>
      <c r="AA190" s="180" t="s">
        <v>199</v>
      </c>
      <c r="AB190" s="180" t="s">
        <v>199</v>
      </c>
      <c r="AC190" s="180" t="s">
        <v>199</v>
      </c>
      <c r="AD190" s="180" t="s">
        <v>356</v>
      </c>
      <c r="AE190" s="180"/>
      <c r="AF190" s="180" t="s">
        <v>199</v>
      </c>
      <c r="AG190" s="180" t="s">
        <v>199</v>
      </c>
      <c r="AH190" s="180" t="s">
        <v>199</v>
      </c>
      <c r="AI190" s="180" t="s">
        <v>199</v>
      </c>
      <c r="AJ190" s="180" t="s">
        <v>199</v>
      </c>
      <c r="AK190" s="180" t="s">
        <v>199</v>
      </c>
      <c r="AL190" s="180" t="s">
        <v>234</v>
      </c>
    </row>
    <row r="191" spans="2:38" s="187" customFormat="1" ht="171" hidden="1">
      <c r="B191" s="180" t="s">
        <v>453</v>
      </c>
      <c r="C191" s="180" t="s">
        <v>859</v>
      </c>
      <c r="D191" s="180" t="s">
        <v>860</v>
      </c>
      <c r="E191" s="180" t="s">
        <v>861</v>
      </c>
      <c r="F191" s="180" t="s">
        <v>973</v>
      </c>
      <c r="G191" s="180"/>
      <c r="H191" s="180" t="s">
        <v>754</v>
      </c>
      <c r="I191" s="180" t="s">
        <v>863</v>
      </c>
      <c r="J191" s="180" t="s">
        <v>989</v>
      </c>
      <c r="K191" s="180" t="s">
        <v>199</v>
      </c>
      <c r="L191" s="180" t="s">
        <v>199</v>
      </c>
      <c r="M191" s="180" t="s">
        <v>990</v>
      </c>
      <c r="N191" s="183" t="s">
        <v>991</v>
      </c>
      <c r="O191" s="180" t="s">
        <v>992</v>
      </c>
      <c r="P191" s="180" t="s">
        <v>287</v>
      </c>
      <c r="Q191" s="180"/>
      <c r="R191" s="184" t="s">
        <v>280</v>
      </c>
      <c r="S191" s="184">
        <v>45352</v>
      </c>
      <c r="T191" s="184">
        <v>45519</v>
      </c>
      <c r="U191" s="184" t="s">
        <v>220</v>
      </c>
      <c r="V191" s="40">
        <v>166880178</v>
      </c>
      <c r="W191" s="183" t="s">
        <v>288</v>
      </c>
      <c r="X191" s="180"/>
      <c r="Y191" s="180" t="s">
        <v>207</v>
      </c>
      <c r="Z191" s="180" t="s">
        <v>245</v>
      </c>
      <c r="AA191" s="180" t="s">
        <v>208</v>
      </c>
      <c r="AB191" s="180" t="s">
        <v>199</v>
      </c>
      <c r="AC191" s="180" t="s">
        <v>199</v>
      </c>
      <c r="AD191" s="180" t="s">
        <v>356</v>
      </c>
      <c r="AE191" s="180" t="s">
        <v>248</v>
      </c>
      <c r="AF191" s="180" t="s">
        <v>199</v>
      </c>
      <c r="AG191" s="180" t="s">
        <v>199</v>
      </c>
      <c r="AH191" s="180" t="s">
        <v>199</v>
      </c>
      <c r="AI191" s="180" t="s">
        <v>199</v>
      </c>
      <c r="AJ191" s="180" t="s">
        <v>199</v>
      </c>
      <c r="AK191" s="180" t="s">
        <v>199</v>
      </c>
      <c r="AL191" s="180" t="s">
        <v>283</v>
      </c>
    </row>
    <row r="192" spans="2:38" s="187" customFormat="1" ht="171" hidden="1">
      <c r="B192" s="180" t="s">
        <v>453</v>
      </c>
      <c r="C192" s="180" t="s">
        <v>859</v>
      </c>
      <c r="D192" s="180" t="s">
        <v>860</v>
      </c>
      <c r="E192" s="180" t="s">
        <v>861</v>
      </c>
      <c r="F192" s="180" t="s">
        <v>973</v>
      </c>
      <c r="G192" s="180"/>
      <c r="H192" s="180" t="s">
        <v>754</v>
      </c>
      <c r="I192" s="180" t="s">
        <v>863</v>
      </c>
      <c r="J192" s="180" t="s">
        <v>989</v>
      </c>
      <c r="K192" s="180" t="s">
        <v>199</v>
      </c>
      <c r="L192" s="180" t="s">
        <v>199</v>
      </c>
      <c r="M192" s="180" t="s">
        <v>993</v>
      </c>
      <c r="N192" s="183" t="s">
        <v>994</v>
      </c>
      <c r="O192" s="180" t="s">
        <v>995</v>
      </c>
      <c r="P192" s="180" t="s">
        <v>279</v>
      </c>
      <c r="Q192" s="180"/>
      <c r="R192" s="184" t="s">
        <v>280</v>
      </c>
      <c r="S192" s="184">
        <v>45352</v>
      </c>
      <c r="T192" s="184">
        <v>45519</v>
      </c>
      <c r="U192" s="184" t="s">
        <v>220</v>
      </c>
      <c r="V192" s="40">
        <v>88517466</v>
      </c>
      <c r="W192" s="183">
        <v>168</v>
      </c>
      <c r="X192" s="180"/>
      <c r="Y192" s="180" t="s">
        <v>207</v>
      </c>
      <c r="Z192" s="180" t="s">
        <v>245</v>
      </c>
      <c r="AA192" s="180" t="s">
        <v>208</v>
      </c>
      <c r="AB192" s="180" t="s">
        <v>199</v>
      </c>
      <c r="AC192" s="180" t="s">
        <v>199</v>
      </c>
      <c r="AD192" s="180" t="s">
        <v>356</v>
      </c>
      <c r="AE192" s="180" t="s">
        <v>248</v>
      </c>
      <c r="AF192" s="180" t="s">
        <v>199</v>
      </c>
      <c r="AG192" s="180" t="s">
        <v>199</v>
      </c>
      <c r="AH192" s="180" t="s">
        <v>199</v>
      </c>
      <c r="AI192" s="180" t="s">
        <v>199</v>
      </c>
      <c r="AJ192" s="180" t="s">
        <v>199</v>
      </c>
      <c r="AK192" s="180" t="s">
        <v>199</v>
      </c>
      <c r="AL192" s="180" t="s">
        <v>283</v>
      </c>
    </row>
    <row r="193" spans="2:38" s="187" customFormat="1" ht="171" hidden="1">
      <c r="B193" s="180" t="s">
        <v>453</v>
      </c>
      <c r="C193" s="180" t="s">
        <v>859</v>
      </c>
      <c r="D193" s="180" t="s">
        <v>860</v>
      </c>
      <c r="E193" s="180" t="s">
        <v>861</v>
      </c>
      <c r="F193" s="180" t="s">
        <v>973</v>
      </c>
      <c r="G193" s="180"/>
      <c r="H193" s="180" t="s">
        <v>754</v>
      </c>
      <c r="I193" s="180" t="s">
        <v>863</v>
      </c>
      <c r="J193" s="180" t="s">
        <v>989</v>
      </c>
      <c r="K193" s="180" t="s">
        <v>199</v>
      </c>
      <c r="L193" s="180" t="s">
        <v>199</v>
      </c>
      <c r="M193" s="180" t="s">
        <v>996</v>
      </c>
      <c r="N193" s="183" t="s">
        <v>997</v>
      </c>
      <c r="O193" s="180" t="s">
        <v>998</v>
      </c>
      <c r="P193" s="180" t="s">
        <v>999</v>
      </c>
      <c r="Q193" s="180"/>
      <c r="R193" s="184" t="s">
        <v>280</v>
      </c>
      <c r="S193" s="184">
        <v>45352</v>
      </c>
      <c r="T193" s="184">
        <v>45519</v>
      </c>
      <c r="U193" s="184" t="s">
        <v>220</v>
      </c>
      <c r="V193" s="40">
        <v>32540022</v>
      </c>
      <c r="W193" s="183">
        <v>164</v>
      </c>
      <c r="X193" s="180"/>
      <c r="Y193" s="180" t="s">
        <v>207</v>
      </c>
      <c r="Z193" s="180" t="s">
        <v>245</v>
      </c>
      <c r="AA193" s="180" t="s">
        <v>208</v>
      </c>
      <c r="AB193" s="180" t="s">
        <v>199</v>
      </c>
      <c r="AC193" s="180" t="s">
        <v>199</v>
      </c>
      <c r="AD193" s="180" t="s">
        <v>356</v>
      </c>
      <c r="AE193" s="180" t="s">
        <v>248</v>
      </c>
      <c r="AF193" s="180" t="s">
        <v>199</v>
      </c>
      <c r="AG193" s="180" t="s">
        <v>199</v>
      </c>
      <c r="AH193" s="180" t="s">
        <v>199</v>
      </c>
      <c r="AI193" s="180" t="s">
        <v>199</v>
      </c>
      <c r="AJ193" s="180" t="s">
        <v>199</v>
      </c>
      <c r="AK193" s="180" t="s">
        <v>199</v>
      </c>
      <c r="AL193" s="180" t="s">
        <v>283</v>
      </c>
    </row>
    <row r="194" spans="2:38" s="187" customFormat="1" ht="171" hidden="1">
      <c r="B194" s="180" t="s">
        <v>453</v>
      </c>
      <c r="C194" s="180" t="s">
        <v>859</v>
      </c>
      <c r="D194" s="180" t="s">
        <v>860</v>
      </c>
      <c r="E194" s="180" t="s">
        <v>861</v>
      </c>
      <c r="F194" s="180" t="s">
        <v>973</v>
      </c>
      <c r="G194" s="180"/>
      <c r="H194" s="180" t="s">
        <v>754</v>
      </c>
      <c r="I194" s="180" t="s">
        <v>863</v>
      </c>
      <c r="J194" s="180" t="s">
        <v>989</v>
      </c>
      <c r="K194" s="180" t="s">
        <v>199</v>
      </c>
      <c r="L194" s="180" t="s">
        <v>199</v>
      </c>
      <c r="M194" s="180" t="s">
        <v>1000</v>
      </c>
      <c r="N194" s="183" t="s">
        <v>1001</v>
      </c>
      <c r="O194" s="180" t="s">
        <v>1002</v>
      </c>
      <c r="P194" s="180" t="s">
        <v>1003</v>
      </c>
      <c r="Q194" s="180"/>
      <c r="R194" s="184" t="s">
        <v>280</v>
      </c>
      <c r="S194" s="184">
        <v>45352</v>
      </c>
      <c r="T194" s="184">
        <v>45519</v>
      </c>
      <c r="U194" s="184" t="s">
        <v>220</v>
      </c>
      <c r="V194" s="40">
        <v>31500966</v>
      </c>
      <c r="W194" s="183">
        <v>154</v>
      </c>
      <c r="X194" s="180"/>
      <c r="Y194" s="180" t="s">
        <v>207</v>
      </c>
      <c r="Z194" s="180" t="s">
        <v>245</v>
      </c>
      <c r="AA194" s="180" t="s">
        <v>208</v>
      </c>
      <c r="AB194" s="180" t="s">
        <v>199</v>
      </c>
      <c r="AC194" s="180" t="s">
        <v>199</v>
      </c>
      <c r="AD194" s="180" t="s">
        <v>356</v>
      </c>
      <c r="AE194" s="180" t="s">
        <v>248</v>
      </c>
      <c r="AF194" s="180" t="s">
        <v>199</v>
      </c>
      <c r="AG194" s="180" t="s">
        <v>199</v>
      </c>
      <c r="AH194" s="180" t="s">
        <v>199</v>
      </c>
      <c r="AI194" s="180" t="s">
        <v>199</v>
      </c>
      <c r="AJ194" s="180" t="s">
        <v>199</v>
      </c>
      <c r="AK194" s="180" t="s">
        <v>199</v>
      </c>
      <c r="AL194" s="180" t="s">
        <v>294</v>
      </c>
    </row>
    <row r="195" spans="2:38" s="187" customFormat="1" ht="171" hidden="1">
      <c r="B195" s="180" t="s">
        <v>453</v>
      </c>
      <c r="C195" s="180" t="s">
        <v>859</v>
      </c>
      <c r="D195" s="180" t="s">
        <v>860</v>
      </c>
      <c r="E195" s="180" t="s">
        <v>861</v>
      </c>
      <c r="F195" s="180" t="s">
        <v>973</v>
      </c>
      <c r="G195" s="180"/>
      <c r="H195" s="180" t="s">
        <v>754</v>
      </c>
      <c r="I195" s="180" t="s">
        <v>863</v>
      </c>
      <c r="J195" s="180" t="s">
        <v>989</v>
      </c>
      <c r="K195" s="180" t="s">
        <v>199</v>
      </c>
      <c r="L195" s="180" t="s">
        <v>199</v>
      </c>
      <c r="M195" s="180" t="s">
        <v>1004</v>
      </c>
      <c r="N195" s="183" t="s">
        <v>1005</v>
      </c>
      <c r="O195" s="180" t="s">
        <v>1006</v>
      </c>
      <c r="P195" s="180" t="s">
        <v>287</v>
      </c>
      <c r="Q195" s="180"/>
      <c r="R195" s="184" t="s">
        <v>280</v>
      </c>
      <c r="S195" s="184">
        <v>45397</v>
      </c>
      <c r="T195" s="184">
        <v>45565</v>
      </c>
      <c r="U195" s="184" t="s">
        <v>220</v>
      </c>
      <c r="V195" s="180" t="s">
        <v>199</v>
      </c>
      <c r="W195" s="180" t="s">
        <v>199</v>
      </c>
      <c r="X195" s="180"/>
      <c r="Y195" s="180" t="s">
        <v>245</v>
      </c>
      <c r="Z195" s="180" t="s">
        <v>208</v>
      </c>
      <c r="AA195" s="180" t="s">
        <v>199</v>
      </c>
      <c r="AB195" s="180" t="s">
        <v>199</v>
      </c>
      <c r="AC195" s="180" t="s">
        <v>199</v>
      </c>
      <c r="AD195" s="180" t="s">
        <v>356</v>
      </c>
      <c r="AE195" s="180" t="s">
        <v>199</v>
      </c>
      <c r="AF195" s="180" t="s">
        <v>199</v>
      </c>
      <c r="AG195" s="180" t="s">
        <v>199</v>
      </c>
      <c r="AH195" s="180" t="s">
        <v>199</v>
      </c>
      <c r="AI195" s="180" t="s">
        <v>199</v>
      </c>
      <c r="AJ195" s="180" t="s">
        <v>199</v>
      </c>
      <c r="AK195" s="180" t="s">
        <v>199</v>
      </c>
      <c r="AL195" s="180" t="s">
        <v>283</v>
      </c>
    </row>
    <row r="196" spans="2:38" s="187" customFormat="1" ht="171" hidden="1">
      <c r="B196" s="180" t="s">
        <v>453</v>
      </c>
      <c r="C196" s="180" t="s">
        <v>859</v>
      </c>
      <c r="D196" s="180" t="s">
        <v>860</v>
      </c>
      <c r="E196" s="180" t="s">
        <v>861</v>
      </c>
      <c r="F196" s="180" t="s">
        <v>973</v>
      </c>
      <c r="G196" s="180"/>
      <c r="H196" s="180" t="s">
        <v>754</v>
      </c>
      <c r="I196" s="180" t="s">
        <v>863</v>
      </c>
      <c r="J196" s="180" t="s">
        <v>989</v>
      </c>
      <c r="K196" s="180" t="s">
        <v>199</v>
      </c>
      <c r="L196" s="180" t="s">
        <v>199</v>
      </c>
      <c r="M196" s="180" t="s">
        <v>1007</v>
      </c>
      <c r="N196" s="183" t="s">
        <v>1008</v>
      </c>
      <c r="O196" s="180" t="s">
        <v>1009</v>
      </c>
      <c r="P196" s="180" t="s">
        <v>279</v>
      </c>
      <c r="Q196" s="180"/>
      <c r="R196" s="184" t="s">
        <v>280</v>
      </c>
      <c r="S196" s="184">
        <v>45397</v>
      </c>
      <c r="T196" s="184">
        <v>45565</v>
      </c>
      <c r="U196" s="184" t="s">
        <v>220</v>
      </c>
      <c r="V196" s="180" t="s">
        <v>199</v>
      </c>
      <c r="W196" s="180" t="s">
        <v>199</v>
      </c>
      <c r="X196" s="180"/>
      <c r="Y196" s="180" t="s">
        <v>245</v>
      </c>
      <c r="Z196" s="180" t="s">
        <v>208</v>
      </c>
      <c r="AA196" s="180" t="s">
        <v>199</v>
      </c>
      <c r="AB196" s="180" t="s">
        <v>199</v>
      </c>
      <c r="AC196" s="180" t="s">
        <v>199</v>
      </c>
      <c r="AD196" s="180" t="s">
        <v>356</v>
      </c>
      <c r="AE196" s="180" t="s">
        <v>199</v>
      </c>
      <c r="AF196" s="180" t="s">
        <v>199</v>
      </c>
      <c r="AG196" s="180" t="s">
        <v>199</v>
      </c>
      <c r="AH196" s="180" t="s">
        <v>199</v>
      </c>
      <c r="AI196" s="180" t="s">
        <v>199</v>
      </c>
      <c r="AJ196" s="180" t="s">
        <v>199</v>
      </c>
      <c r="AK196" s="180" t="s">
        <v>199</v>
      </c>
      <c r="AL196" s="180" t="s">
        <v>283</v>
      </c>
    </row>
    <row r="197" spans="2:38" s="187" customFormat="1" ht="171" hidden="1">
      <c r="B197" s="180" t="s">
        <v>453</v>
      </c>
      <c r="C197" s="180" t="s">
        <v>859</v>
      </c>
      <c r="D197" s="180" t="s">
        <v>860</v>
      </c>
      <c r="E197" s="180" t="s">
        <v>861</v>
      </c>
      <c r="F197" s="180" t="s">
        <v>973</v>
      </c>
      <c r="G197" s="180"/>
      <c r="H197" s="180" t="s">
        <v>754</v>
      </c>
      <c r="I197" s="180" t="s">
        <v>863</v>
      </c>
      <c r="J197" s="180" t="s">
        <v>989</v>
      </c>
      <c r="K197" s="180" t="s">
        <v>199</v>
      </c>
      <c r="L197" s="180" t="s">
        <v>199</v>
      </c>
      <c r="M197" s="180" t="s">
        <v>1010</v>
      </c>
      <c r="N197" s="183" t="s">
        <v>1011</v>
      </c>
      <c r="O197" s="180" t="s">
        <v>1012</v>
      </c>
      <c r="P197" s="180" t="s">
        <v>999</v>
      </c>
      <c r="Q197" s="180"/>
      <c r="R197" s="184" t="s">
        <v>280</v>
      </c>
      <c r="S197" s="184">
        <v>45397</v>
      </c>
      <c r="T197" s="184">
        <v>45565</v>
      </c>
      <c r="U197" s="184" t="s">
        <v>220</v>
      </c>
      <c r="V197" s="180" t="s">
        <v>199</v>
      </c>
      <c r="W197" s="180" t="s">
        <v>199</v>
      </c>
      <c r="X197" s="180"/>
      <c r="Y197" s="180" t="s">
        <v>245</v>
      </c>
      <c r="Z197" s="180" t="s">
        <v>208</v>
      </c>
      <c r="AA197" s="180" t="s">
        <v>199</v>
      </c>
      <c r="AB197" s="180" t="s">
        <v>199</v>
      </c>
      <c r="AC197" s="180" t="s">
        <v>199</v>
      </c>
      <c r="AD197" s="180" t="s">
        <v>356</v>
      </c>
      <c r="AE197" s="180" t="s">
        <v>199</v>
      </c>
      <c r="AF197" s="180" t="s">
        <v>199</v>
      </c>
      <c r="AG197" s="180" t="s">
        <v>199</v>
      </c>
      <c r="AH197" s="180" t="s">
        <v>199</v>
      </c>
      <c r="AI197" s="180" t="s">
        <v>199</v>
      </c>
      <c r="AJ197" s="180" t="s">
        <v>199</v>
      </c>
      <c r="AK197" s="180" t="s">
        <v>199</v>
      </c>
      <c r="AL197" s="180" t="s">
        <v>283</v>
      </c>
    </row>
    <row r="198" spans="2:38" s="187" customFormat="1" ht="171" hidden="1">
      <c r="B198" s="180" t="s">
        <v>453</v>
      </c>
      <c r="C198" s="180" t="s">
        <v>859</v>
      </c>
      <c r="D198" s="180" t="s">
        <v>860</v>
      </c>
      <c r="E198" s="180" t="s">
        <v>861</v>
      </c>
      <c r="F198" s="180" t="s">
        <v>973</v>
      </c>
      <c r="G198" s="180"/>
      <c r="H198" s="180" t="s">
        <v>754</v>
      </c>
      <c r="I198" s="180" t="s">
        <v>863</v>
      </c>
      <c r="J198" s="180" t="s">
        <v>989</v>
      </c>
      <c r="K198" s="180" t="s">
        <v>199</v>
      </c>
      <c r="L198" s="180" t="s">
        <v>199</v>
      </c>
      <c r="M198" s="180" t="s">
        <v>1013</v>
      </c>
      <c r="N198" s="183" t="s">
        <v>1014</v>
      </c>
      <c r="O198" s="180" t="s">
        <v>1015</v>
      </c>
      <c r="P198" s="180" t="s">
        <v>1003</v>
      </c>
      <c r="Q198" s="180"/>
      <c r="R198" s="184" t="s">
        <v>280</v>
      </c>
      <c r="S198" s="184">
        <v>45397</v>
      </c>
      <c r="T198" s="184">
        <v>45565</v>
      </c>
      <c r="U198" s="184" t="s">
        <v>220</v>
      </c>
      <c r="V198" s="180" t="s">
        <v>199</v>
      </c>
      <c r="W198" s="180" t="s">
        <v>199</v>
      </c>
      <c r="X198" s="180"/>
      <c r="Y198" s="180" t="s">
        <v>245</v>
      </c>
      <c r="Z198" s="180" t="s">
        <v>208</v>
      </c>
      <c r="AA198" s="180" t="s">
        <v>199</v>
      </c>
      <c r="AB198" s="180" t="s">
        <v>199</v>
      </c>
      <c r="AC198" s="180" t="s">
        <v>199</v>
      </c>
      <c r="AD198" s="180" t="s">
        <v>356</v>
      </c>
      <c r="AE198" s="180" t="s">
        <v>199</v>
      </c>
      <c r="AF198" s="180" t="s">
        <v>199</v>
      </c>
      <c r="AG198" s="180" t="s">
        <v>199</v>
      </c>
      <c r="AH198" s="180" t="s">
        <v>199</v>
      </c>
      <c r="AI198" s="180" t="s">
        <v>199</v>
      </c>
      <c r="AJ198" s="180" t="s">
        <v>199</v>
      </c>
      <c r="AK198" s="180" t="s">
        <v>199</v>
      </c>
      <c r="AL198" s="180" t="s">
        <v>294</v>
      </c>
    </row>
    <row r="199" spans="2:38" s="187" customFormat="1" ht="171" hidden="1">
      <c r="B199" s="180" t="s">
        <v>453</v>
      </c>
      <c r="C199" s="180" t="s">
        <v>859</v>
      </c>
      <c r="D199" s="180" t="s">
        <v>860</v>
      </c>
      <c r="E199" s="180" t="s">
        <v>861</v>
      </c>
      <c r="F199" s="180" t="s">
        <v>973</v>
      </c>
      <c r="G199" s="180"/>
      <c r="H199" s="180" t="s">
        <v>754</v>
      </c>
      <c r="I199" s="180" t="s">
        <v>863</v>
      </c>
      <c r="J199" s="180" t="s">
        <v>989</v>
      </c>
      <c r="K199" s="180" t="s">
        <v>199</v>
      </c>
      <c r="L199" s="180" t="s">
        <v>199</v>
      </c>
      <c r="M199" s="180" t="s">
        <v>1016</v>
      </c>
      <c r="N199" s="183" t="s">
        <v>1017</v>
      </c>
      <c r="O199" s="180" t="s">
        <v>1018</v>
      </c>
      <c r="P199" s="180" t="s">
        <v>287</v>
      </c>
      <c r="Q199" s="180"/>
      <c r="R199" s="184" t="s">
        <v>280</v>
      </c>
      <c r="S199" s="184">
        <v>45458</v>
      </c>
      <c r="T199" s="184">
        <v>45626</v>
      </c>
      <c r="U199" s="184" t="s">
        <v>1019</v>
      </c>
      <c r="V199" s="203" t="s">
        <v>1020</v>
      </c>
      <c r="W199" s="183">
        <v>176</v>
      </c>
      <c r="X199" s="180"/>
      <c r="Y199" s="180" t="s">
        <v>245</v>
      </c>
      <c r="Z199" s="180" t="s">
        <v>208</v>
      </c>
      <c r="AA199" s="180" t="s">
        <v>199</v>
      </c>
      <c r="AB199" s="180" t="s">
        <v>199</v>
      </c>
      <c r="AC199" s="180" t="s">
        <v>199</v>
      </c>
      <c r="AD199" s="180" t="s">
        <v>356</v>
      </c>
      <c r="AE199" s="180" t="s">
        <v>199</v>
      </c>
      <c r="AF199" s="180" t="s">
        <v>199</v>
      </c>
      <c r="AG199" s="180" t="s">
        <v>199</v>
      </c>
      <c r="AH199" s="180" t="s">
        <v>199</v>
      </c>
      <c r="AI199" s="180" t="s">
        <v>199</v>
      </c>
      <c r="AJ199" s="180" t="s">
        <v>199</v>
      </c>
      <c r="AK199" s="180" t="s">
        <v>199</v>
      </c>
      <c r="AL199" s="180" t="s">
        <v>283</v>
      </c>
    </row>
    <row r="200" spans="2:38" s="187" customFormat="1" ht="171" hidden="1">
      <c r="B200" s="180" t="s">
        <v>453</v>
      </c>
      <c r="C200" s="180" t="s">
        <v>859</v>
      </c>
      <c r="D200" s="180" t="s">
        <v>860</v>
      </c>
      <c r="E200" s="180" t="s">
        <v>861</v>
      </c>
      <c r="F200" s="180" t="s">
        <v>973</v>
      </c>
      <c r="G200" s="180"/>
      <c r="H200" s="180" t="s">
        <v>754</v>
      </c>
      <c r="I200" s="180" t="s">
        <v>863</v>
      </c>
      <c r="J200" s="180" t="s">
        <v>989</v>
      </c>
      <c r="K200" s="180" t="s">
        <v>199</v>
      </c>
      <c r="L200" s="180" t="s">
        <v>199</v>
      </c>
      <c r="M200" s="180" t="s">
        <v>1021</v>
      </c>
      <c r="N200" s="183" t="s">
        <v>994</v>
      </c>
      <c r="O200" s="180" t="s">
        <v>1022</v>
      </c>
      <c r="P200" s="180" t="s">
        <v>279</v>
      </c>
      <c r="Q200" s="180"/>
      <c r="R200" s="184" t="s">
        <v>280</v>
      </c>
      <c r="S200" s="184">
        <v>45458</v>
      </c>
      <c r="T200" s="184">
        <v>45626</v>
      </c>
      <c r="U200" s="184" t="s">
        <v>1019</v>
      </c>
      <c r="V200" s="203" t="s">
        <v>1020</v>
      </c>
      <c r="W200" s="183">
        <v>176</v>
      </c>
      <c r="X200" s="180"/>
      <c r="Y200" s="180" t="s">
        <v>245</v>
      </c>
      <c r="Z200" s="180" t="s">
        <v>208</v>
      </c>
      <c r="AA200" s="180" t="s">
        <v>199</v>
      </c>
      <c r="AB200" s="180" t="s">
        <v>199</v>
      </c>
      <c r="AC200" s="180" t="s">
        <v>199</v>
      </c>
      <c r="AD200" s="180" t="s">
        <v>356</v>
      </c>
      <c r="AE200" s="180" t="s">
        <v>199</v>
      </c>
      <c r="AF200" s="180" t="s">
        <v>199</v>
      </c>
      <c r="AG200" s="180" t="s">
        <v>199</v>
      </c>
      <c r="AH200" s="180" t="s">
        <v>199</v>
      </c>
      <c r="AI200" s="180" t="s">
        <v>199</v>
      </c>
      <c r="AJ200" s="180" t="s">
        <v>199</v>
      </c>
      <c r="AK200" s="180" t="s">
        <v>199</v>
      </c>
      <c r="AL200" s="180" t="s">
        <v>283</v>
      </c>
    </row>
    <row r="201" spans="2:38" s="187" customFormat="1" ht="171" hidden="1">
      <c r="B201" s="180" t="s">
        <v>453</v>
      </c>
      <c r="C201" s="180" t="s">
        <v>859</v>
      </c>
      <c r="D201" s="180" t="s">
        <v>860</v>
      </c>
      <c r="E201" s="180" t="s">
        <v>861</v>
      </c>
      <c r="F201" s="180" t="s">
        <v>973</v>
      </c>
      <c r="G201" s="180"/>
      <c r="H201" s="180" t="s">
        <v>754</v>
      </c>
      <c r="I201" s="180" t="s">
        <v>863</v>
      </c>
      <c r="J201" s="180" t="s">
        <v>989</v>
      </c>
      <c r="K201" s="180" t="s">
        <v>199</v>
      </c>
      <c r="L201" s="180" t="s">
        <v>199</v>
      </c>
      <c r="M201" s="180" t="s">
        <v>1023</v>
      </c>
      <c r="N201" s="183" t="s">
        <v>997</v>
      </c>
      <c r="O201" s="180" t="s">
        <v>1024</v>
      </c>
      <c r="P201" s="180" t="s">
        <v>999</v>
      </c>
      <c r="Q201" s="180"/>
      <c r="R201" s="184" t="s">
        <v>280</v>
      </c>
      <c r="S201" s="184">
        <v>45458</v>
      </c>
      <c r="T201" s="184">
        <v>45626</v>
      </c>
      <c r="U201" s="184" t="s">
        <v>1019</v>
      </c>
      <c r="V201" s="203" t="s">
        <v>1020</v>
      </c>
      <c r="W201" s="183">
        <v>176</v>
      </c>
      <c r="X201" s="180"/>
      <c r="Y201" s="180" t="s">
        <v>245</v>
      </c>
      <c r="Z201" s="180" t="s">
        <v>208</v>
      </c>
      <c r="AA201" s="180" t="s">
        <v>199</v>
      </c>
      <c r="AB201" s="180" t="s">
        <v>199</v>
      </c>
      <c r="AC201" s="180" t="s">
        <v>199</v>
      </c>
      <c r="AD201" s="180" t="s">
        <v>356</v>
      </c>
      <c r="AE201" s="180" t="s">
        <v>199</v>
      </c>
      <c r="AF201" s="180" t="s">
        <v>199</v>
      </c>
      <c r="AG201" s="180" t="s">
        <v>199</v>
      </c>
      <c r="AH201" s="180" t="s">
        <v>199</v>
      </c>
      <c r="AI201" s="180" t="s">
        <v>199</v>
      </c>
      <c r="AJ201" s="180" t="s">
        <v>199</v>
      </c>
      <c r="AK201" s="180" t="s">
        <v>199</v>
      </c>
      <c r="AL201" s="180" t="s">
        <v>283</v>
      </c>
    </row>
    <row r="202" spans="2:38" s="187" customFormat="1" ht="171" hidden="1">
      <c r="B202" s="180" t="s">
        <v>453</v>
      </c>
      <c r="C202" s="180" t="s">
        <v>859</v>
      </c>
      <c r="D202" s="180" t="s">
        <v>860</v>
      </c>
      <c r="E202" s="180" t="s">
        <v>861</v>
      </c>
      <c r="F202" s="180" t="s">
        <v>973</v>
      </c>
      <c r="G202" s="180"/>
      <c r="H202" s="180" t="s">
        <v>754</v>
      </c>
      <c r="I202" s="180" t="s">
        <v>863</v>
      </c>
      <c r="J202" s="180" t="s">
        <v>989</v>
      </c>
      <c r="K202" s="180" t="s">
        <v>199</v>
      </c>
      <c r="L202" s="180" t="s">
        <v>199</v>
      </c>
      <c r="M202" s="180" t="s">
        <v>1025</v>
      </c>
      <c r="N202" s="180" t="s">
        <v>1001</v>
      </c>
      <c r="O202" s="180" t="s">
        <v>1026</v>
      </c>
      <c r="P202" s="180" t="s">
        <v>1003</v>
      </c>
      <c r="Q202" s="180"/>
      <c r="R202" s="184" t="s">
        <v>280</v>
      </c>
      <c r="S202" s="184">
        <v>45458</v>
      </c>
      <c r="T202" s="184">
        <v>45626</v>
      </c>
      <c r="U202" s="184" t="s">
        <v>1019</v>
      </c>
      <c r="V202" s="203" t="s">
        <v>1020</v>
      </c>
      <c r="W202" s="183">
        <v>176</v>
      </c>
      <c r="X202" s="180"/>
      <c r="Y202" s="180" t="s">
        <v>245</v>
      </c>
      <c r="Z202" s="180" t="s">
        <v>208</v>
      </c>
      <c r="AA202" s="180" t="s">
        <v>199</v>
      </c>
      <c r="AB202" s="180" t="s">
        <v>199</v>
      </c>
      <c r="AC202" s="180" t="s">
        <v>199</v>
      </c>
      <c r="AD202" s="180" t="s">
        <v>356</v>
      </c>
      <c r="AE202" s="180" t="s">
        <v>199</v>
      </c>
      <c r="AF202" s="180" t="s">
        <v>199</v>
      </c>
      <c r="AG202" s="180" t="s">
        <v>199</v>
      </c>
      <c r="AH202" s="180" t="s">
        <v>199</v>
      </c>
      <c r="AI202" s="180" t="s">
        <v>199</v>
      </c>
      <c r="AJ202" s="180" t="s">
        <v>199</v>
      </c>
      <c r="AK202" s="180" t="s">
        <v>199</v>
      </c>
      <c r="AL202" s="180" t="s">
        <v>294</v>
      </c>
    </row>
    <row r="203" spans="2:38" s="187" customFormat="1" ht="171" hidden="1">
      <c r="B203" s="180" t="s">
        <v>453</v>
      </c>
      <c r="C203" s="181" t="s">
        <v>859</v>
      </c>
      <c r="D203" s="180" t="s">
        <v>1027</v>
      </c>
      <c r="E203" s="180" t="s">
        <v>1028</v>
      </c>
      <c r="F203" s="180" t="s">
        <v>1029</v>
      </c>
      <c r="G203" s="180"/>
      <c r="H203" s="180" t="s">
        <v>754</v>
      </c>
      <c r="I203" s="180" t="s">
        <v>863</v>
      </c>
      <c r="J203" s="180" t="s">
        <v>864</v>
      </c>
      <c r="K203" s="180" t="s">
        <v>199</v>
      </c>
      <c r="L203" s="180" t="s">
        <v>199</v>
      </c>
      <c r="M203" s="180" t="s">
        <v>1030</v>
      </c>
      <c r="N203" s="180" t="s">
        <v>1031</v>
      </c>
      <c r="O203" s="183" t="s">
        <v>1032</v>
      </c>
      <c r="P203" s="209" t="s">
        <v>764</v>
      </c>
      <c r="Q203" s="209" t="s">
        <v>765</v>
      </c>
      <c r="R203" s="180" t="s">
        <v>199</v>
      </c>
      <c r="S203" s="211">
        <v>45323</v>
      </c>
      <c r="T203" s="211">
        <v>45443</v>
      </c>
      <c r="U203" s="184" t="s">
        <v>199</v>
      </c>
      <c r="V203" s="40"/>
      <c r="W203" s="180"/>
      <c r="X203" s="185">
        <v>0.3</v>
      </c>
      <c r="Y203" s="180" t="s">
        <v>400</v>
      </c>
      <c r="Z203" s="180" t="s">
        <v>208</v>
      </c>
      <c r="AA203" s="180" t="s">
        <v>207</v>
      </c>
      <c r="AB203" s="180" t="s">
        <v>199</v>
      </c>
      <c r="AC203" s="180" t="s">
        <v>199</v>
      </c>
      <c r="AD203" s="180" t="s">
        <v>364</v>
      </c>
      <c r="AE203" s="180" t="s">
        <v>199</v>
      </c>
      <c r="AF203" s="180" t="s">
        <v>199</v>
      </c>
      <c r="AG203" s="180" t="s">
        <v>199</v>
      </c>
      <c r="AH203" s="180" t="s">
        <v>199</v>
      </c>
      <c r="AI203" s="180" t="s">
        <v>199</v>
      </c>
      <c r="AJ203" s="180" t="s">
        <v>402</v>
      </c>
      <c r="AK203" s="180" t="s">
        <v>695</v>
      </c>
      <c r="AL203" s="180" t="s">
        <v>767</v>
      </c>
    </row>
    <row r="204" spans="2:38" s="187" customFormat="1" ht="171" hidden="1">
      <c r="B204" s="180" t="s">
        <v>453</v>
      </c>
      <c r="C204" s="181" t="s">
        <v>859</v>
      </c>
      <c r="D204" s="180" t="s">
        <v>1027</v>
      </c>
      <c r="E204" s="180" t="s">
        <v>1028</v>
      </c>
      <c r="F204" s="180" t="s">
        <v>1029</v>
      </c>
      <c r="G204" s="180"/>
      <c r="H204" s="180" t="s">
        <v>754</v>
      </c>
      <c r="I204" s="180" t="s">
        <v>863</v>
      </c>
      <c r="J204" s="180" t="s">
        <v>864</v>
      </c>
      <c r="K204" s="180" t="s">
        <v>199</v>
      </c>
      <c r="L204" s="180" t="s">
        <v>199</v>
      </c>
      <c r="M204" s="180" t="s">
        <v>1033</v>
      </c>
      <c r="N204" s="180" t="s">
        <v>1034</v>
      </c>
      <c r="O204" s="183" t="s">
        <v>1035</v>
      </c>
      <c r="P204" s="209" t="s">
        <v>764</v>
      </c>
      <c r="Q204" s="209" t="s">
        <v>765</v>
      </c>
      <c r="R204" s="180" t="s">
        <v>199</v>
      </c>
      <c r="S204" s="211">
        <v>45444</v>
      </c>
      <c r="T204" s="211">
        <v>45565</v>
      </c>
      <c r="U204" s="184" t="s">
        <v>199</v>
      </c>
      <c r="V204" s="40"/>
      <c r="W204" s="180"/>
      <c r="X204" s="185">
        <v>0.3</v>
      </c>
      <c r="Y204" s="180" t="s">
        <v>400</v>
      </c>
      <c r="Z204" s="180" t="s">
        <v>208</v>
      </c>
      <c r="AA204" s="180" t="s">
        <v>207</v>
      </c>
      <c r="AB204" s="180" t="s">
        <v>199</v>
      </c>
      <c r="AC204" s="180" t="s">
        <v>199</v>
      </c>
      <c r="AD204" s="180" t="s">
        <v>364</v>
      </c>
      <c r="AE204" s="180" t="s">
        <v>199</v>
      </c>
      <c r="AF204" s="180" t="s">
        <v>199</v>
      </c>
      <c r="AG204" s="180" t="s">
        <v>199</v>
      </c>
      <c r="AH204" s="180" t="s">
        <v>199</v>
      </c>
      <c r="AI204" s="180" t="s">
        <v>199</v>
      </c>
      <c r="AJ204" s="180" t="s">
        <v>402</v>
      </c>
      <c r="AK204" s="180" t="s">
        <v>695</v>
      </c>
      <c r="AL204" s="180" t="s">
        <v>767</v>
      </c>
    </row>
    <row r="205" spans="2:38" s="187" customFormat="1" ht="171" hidden="1">
      <c r="B205" s="180" t="s">
        <v>453</v>
      </c>
      <c r="C205" s="181" t="s">
        <v>859</v>
      </c>
      <c r="D205" s="180" t="s">
        <v>1027</v>
      </c>
      <c r="E205" s="180" t="s">
        <v>1028</v>
      </c>
      <c r="F205" s="180" t="s">
        <v>1029</v>
      </c>
      <c r="G205" s="180"/>
      <c r="H205" s="180" t="s">
        <v>754</v>
      </c>
      <c r="I205" s="180" t="s">
        <v>863</v>
      </c>
      <c r="J205" s="180" t="s">
        <v>864</v>
      </c>
      <c r="K205" s="180" t="s">
        <v>199</v>
      </c>
      <c r="L205" s="180" t="s">
        <v>199</v>
      </c>
      <c r="M205" s="180" t="s">
        <v>1036</v>
      </c>
      <c r="N205" s="180" t="s">
        <v>1037</v>
      </c>
      <c r="O205" s="183" t="s">
        <v>1038</v>
      </c>
      <c r="P205" s="209" t="s">
        <v>764</v>
      </c>
      <c r="Q205" s="209" t="s">
        <v>765</v>
      </c>
      <c r="R205" s="180" t="s">
        <v>199</v>
      </c>
      <c r="S205" s="211">
        <v>45566</v>
      </c>
      <c r="T205" s="211">
        <v>45657</v>
      </c>
      <c r="U205" s="184" t="s">
        <v>199</v>
      </c>
      <c r="V205" s="40"/>
      <c r="W205" s="180"/>
      <c r="X205" s="185">
        <v>0.4</v>
      </c>
      <c r="Y205" s="180" t="s">
        <v>400</v>
      </c>
      <c r="Z205" s="180" t="s">
        <v>208</v>
      </c>
      <c r="AA205" s="180" t="s">
        <v>207</v>
      </c>
      <c r="AB205" s="180" t="s">
        <v>199</v>
      </c>
      <c r="AC205" s="180" t="s">
        <v>199</v>
      </c>
      <c r="AD205" s="180" t="s">
        <v>364</v>
      </c>
      <c r="AE205" s="180" t="s">
        <v>199</v>
      </c>
      <c r="AF205" s="180" t="s">
        <v>199</v>
      </c>
      <c r="AG205" s="180" t="s">
        <v>199</v>
      </c>
      <c r="AH205" s="180" t="s">
        <v>199</v>
      </c>
      <c r="AI205" s="180" t="s">
        <v>199</v>
      </c>
      <c r="AJ205" s="180" t="s">
        <v>402</v>
      </c>
      <c r="AK205" s="180" t="s">
        <v>695</v>
      </c>
      <c r="AL205" s="180" t="s">
        <v>767</v>
      </c>
    </row>
    <row r="206" spans="2:38" s="187" customFormat="1" ht="171" hidden="1">
      <c r="B206" s="180" t="s">
        <v>453</v>
      </c>
      <c r="C206" s="181" t="s">
        <v>859</v>
      </c>
      <c r="D206" s="180" t="s">
        <v>1027</v>
      </c>
      <c r="E206" s="180" t="s">
        <v>1028</v>
      </c>
      <c r="F206" s="180" t="s">
        <v>1029</v>
      </c>
      <c r="G206" s="180"/>
      <c r="H206" s="180" t="s">
        <v>754</v>
      </c>
      <c r="I206" s="180" t="s">
        <v>863</v>
      </c>
      <c r="J206" s="180" t="s">
        <v>864</v>
      </c>
      <c r="K206" s="180" t="s">
        <v>199</v>
      </c>
      <c r="L206" s="180" t="s">
        <v>199</v>
      </c>
      <c r="M206" s="180" t="s">
        <v>1039</v>
      </c>
      <c r="N206" s="180" t="s">
        <v>1040</v>
      </c>
      <c r="O206" s="180" t="s">
        <v>1041</v>
      </c>
      <c r="P206" s="180" t="s">
        <v>881</v>
      </c>
      <c r="Q206" s="180"/>
      <c r="R206" s="180" t="s">
        <v>220</v>
      </c>
      <c r="S206" s="184">
        <v>45352</v>
      </c>
      <c r="T206" s="184">
        <v>45504</v>
      </c>
      <c r="U206" s="184" t="s">
        <v>281</v>
      </c>
      <c r="V206" s="40"/>
      <c r="W206" s="180"/>
      <c r="X206" s="180">
        <v>50</v>
      </c>
      <c r="Y206" s="180" t="s">
        <v>354</v>
      </c>
      <c r="Z206" s="180" t="s">
        <v>199</v>
      </c>
      <c r="AA206" s="180" t="s">
        <v>199</v>
      </c>
      <c r="AB206" s="180" t="s">
        <v>199</v>
      </c>
      <c r="AC206" s="180" t="s">
        <v>199</v>
      </c>
      <c r="AD206" s="180" t="s">
        <v>209</v>
      </c>
      <c r="AE206" s="180" t="s">
        <v>199</v>
      </c>
      <c r="AF206" s="180" t="s">
        <v>199</v>
      </c>
      <c r="AG206" s="180" t="s">
        <v>199</v>
      </c>
      <c r="AH206" s="180" t="s">
        <v>199</v>
      </c>
      <c r="AI206" s="180" t="s">
        <v>199</v>
      </c>
      <c r="AJ206" s="180" t="s">
        <v>199</v>
      </c>
      <c r="AK206" s="180" t="s">
        <v>199</v>
      </c>
      <c r="AL206" s="180" t="s">
        <v>234</v>
      </c>
    </row>
    <row r="207" spans="2:38" s="187" customFormat="1" ht="171" hidden="1">
      <c r="B207" s="180" t="s">
        <v>453</v>
      </c>
      <c r="C207" s="181" t="s">
        <v>859</v>
      </c>
      <c r="D207" s="180" t="s">
        <v>1027</v>
      </c>
      <c r="E207" s="180" t="s">
        <v>1028</v>
      </c>
      <c r="F207" s="180" t="s">
        <v>1029</v>
      </c>
      <c r="G207" s="180"/>
      <c r="H207" s="180" t="s">
        <v>754</v>
      </c>
      <c r="I207" s="180" t="s">
        <v>863</v>
      </c>
      <c r="J207" s="180" t="s">
        <v>864</v>
      </c>
      <c r="K207" s="180" t="s">
        <v>199</v>
      </c>
      <c r="L207" s="180" t="s">
        <v>199</v>
      </c>
      <c r="M207" s="180" t="s">
        <v>1042</v>
      </c>
      <c r="N207" s="180" t="s">
        <v>1043</v>
      </c>
      <c r="O207" s="183" t="s">
        <v>1044</v>
      </c>
      <c r="P207" s="180" t="s">
        <v>881</v>
      </c>
      <c r="Q207" s="180"/>
      <c r="R207" s="180" t="s">
        <v>220</v>
      </c>
      <c r="S207" s="184">
        <v>45536</v>
      </c>
      <c r="T207" s="184">
        <v>45626</v>
      </c>
      <c r="U207" s="184" t="s">
        <v>281</v>
      </c>
      <c r="V207" s="180">
        <v>100</v>
      </c>
      <c r="W207" s="180" t="s">
        <v>354</v>
      </c>
      <c r="X207" s="180">
        <v>50</v>
      </c>
      <c r="Y207" s="180" t="s">
        <v>354</v>
      </c>
      <c r="Z207" s="180" t="s">
        <v>199</v>
      </c>
      <c r="AA207" s="180" t="s">
        <v>199</v>
      </c>
      <c r="AB207" s="180" t="s">
        <v>199</v>
      </c>
      <c r="AC207" s="180" t="s">
        <v>199</v>
      </c>
      <c r="AD207" s="180" t="s">
        <v>209</v>
      </c>
      <c r="AE207" s="180" t="s">
        <v>199</v>
      </c>
      <c r="AF207" s="180" t="s">
        <v>199</v>
      </c>
      <c r="AG207" s="180" t="s">
        <v>199</v>
      </c>
      <c r="AH207" s="180" t="s">
        <v>199</v>
      </c>
      <c r="AI207" s="180" t="s">
        <v>199</v>
      </c>
      <c r="AJ207" s="180" t="s">
        <v>199</v>
      </c>
      <c r="AK207" s="180" t="s">
        <v>199</v>
      </c>
      <c r="AL207" s="180" t="s">
        <v>234</v>
      </c>
    </row>
    <row r="208" spans="2:38" s="187" customFormat="1" ht="171" hidden="1">
      <c r="B208" s="180" t="s">
        <v>453</v>
      </c>
      <c r="C208" s="181" t="s">
        <v>859</v>
      </c>
      <c r="D208" s="180" t="s">
        <v>1027</v>
      </c>
      <c r="E208" s="180" t="s">
        <v>1028</v>
      </c>
      <c r="F208" s="180" t="s">
        <v>1045</v>
      </c>
      <c r="G208" s="180"/>
      <c r="H208" s="180" t="s">
        <v>754</v>
      </c>
      <c r="I208" s="180" t="s">
        <v>863</v>
      </c>
      <c r="J208" s="180" t="s">
        <v>864</v>
      </c>
      <c r="K208" s="180" t="s">
        <v>199</v>
      </c>
      <c r="L208" s="180" t="s">
        <v>199</v>
      </c>
      <c r="M208" s="180" t="s">
        <v>1046</v>
      </c>
      <c r="N208" s="180" t="s">
        <v>1047</v>
      </c>
      <c r="O208" s="180" t="s">
        <v>1048</v>
      </c>
      <c r="P208" s="180" t="s">
        <v>881</v>
      </c>
      <c r="Q208" s="180"/>
      <c r="R208" s="180" t="s">
        <v>220</v>
      </c>
      <c r="S208" s="184">
        <v>45536</v>
      </c>
      <c r="T208" s="184">
        <v>45611</v>
      </c>
      <c r="U208" s="184" t="s">
        <v>281</v>
      </c>
      <c r="V208" s="40"/>
      <c r="W208" s="180"/>
      <c r="X208" s="180">
        <v>50</v>
      </c>
      <c r="Y208" s="180" t="s">
        <v>354</v>
      </c>
      <c r="Z208" s="180" t="s">
        <v>199</v>
      </c>
      <c r="AA208" s="180" t="s">
        <v>199</v>
      </c>
      <c r="AB208" s="180" t="s">
        <v>199</v>
      </c>
      <c r="AC208" s="180" t="s">
        <v>199</v>
      </c>
      <c r="AD208" s="180" t="s">
        <v>356</v>
      </c>
      <c r="AE208" s="180" t="s">
        <v>199</v>
      </c>
      <c r="AF208" s="180" t="s">
        <v>199</v>
      </c>
      <c r="AG208" s="180" t="s">
        <v>199</v>
      </c>
      <c r="AH208" s="180" t="s">
        <v>199</v>
      </c>
      <c r="AI208" s="180" t="s">
        <v>199</v>
      </c>
      <c r="AJ208" s="180" t="s">
        <v>199</v>
      </c>
      <c r="AK208" s="180"/>
      <c r="AL208" s="180" t="s">
        <v>234</v>
      </c>
    </row>
    <row r="209" spans="2:38" s="187" customFormat="1" ht="171" hidden="1">
      <c r="B209" s="180" t="s">
        <v>453</v>
      </c>
      <c r="C209" s="181" t="s">
        <v>859</v>
      </c>
      <c r="D209" s="180" t="s">
        <v>1027</v>
      </c>
      <c r="E209" s="180" t="s">
        <v>1028</v>
      </c>
      <c r="F209" s="180" t="s">
        <v>1045</v>
      </c>
      <c r="G209" s="180"/>
      <c r="H209" s="180" t="s">
        <v>754</v>
      </c>
      <c r="I209" s="180" t="s">
        <v>863</v>
      </c>
      <c r="J209" s="180" t="s">
        <v>864</v>
      </c>
      <c r="K209" s="180" t="s">
        <v>199</v>
      </c>
      <c r="L209" s="180" t="s">
        <v>199</v>
      </c>
      <c r="M209" s="180" t="s">
        <v>1049</v>
      </c>
      <c r="N209" s="180" t="s">
        <v>1050</v>
      </c>
      <c r="O209" s="180" t="s">
        <v>1051</v>
      </c>
      <c r="P209" s="180" t="s">
        <v>881</v>
      </c>
      <c r="Q209" s="180"/>
      <c r="R209" s="180" t="s">
        <v>220</v>
      </c>
      <c r="S209" s="184">
        <v>45612</v>
      </c>
      <c r="T209" s="184">
        <v>45641</v>
      </c>
      <c r="U209" s="184" t="s">
        <v>281</v>
      </c>
      <c r="V209" s="40"/>
      <c r="W209" s="180"/>
      <c r="X209" s="180">
        <v>10</v>
      </c>
      <c r="Y209" s="180" t="s">
        <v>354</v>
      </c>
      <c r="Z209" s="180" t="s">
        <v>199</v>
      </c>
      <c r="AA209" s="180" t="s">
        <v>199</v>
      </c>
      <c r="AB209" s="180" t="s">
        <v>199</v>
      </c>
      <c r="AC209" s="180" t="s">
        <v>199</v>
      </c>
      <c r="AD209" s="180" t="s">
        <v>356</v>
      </c>
      <c r="AE209" s="180" t="s">
        <v>199</v>
      </c>
      <c r="AF209" s="180" t="s">
        <v>199</v>
      </c>
      <c r="AG209" s="180" t="s">
        <v>199</v>
      </c>
      <c r="AH209" s="180" t="s">
        <v>199</v>
      </c>
      <c r="AI209" s="180" t="s">
        <v>199</v>
      </c>
      <c r="AJ209" s="180" t="s">
        <v>199</v>
      </c>
      <c r="AK209" s="180"/>
      <c r="AL209" s="180" t="s">
        <v>234</v>
      </c>
    </row>
    <row r="210" spans="2:38" s="187" customFormat="1" ht="171" hidden="1">
      <c r="B210" s="180" t="s">
        <v>453</v>
      </c>
      <c r="C210" s="181" t="s">
        <v>859</v>
      </c>
      <c r="D210" s="180" t="s">
        <v>1027</v>
      </c>
      <c r="E210" s="180" t="s">
        <v>1028</v>
      </c>
      <c r="F210" s="180" t="s">
        <v>1045</v>
      </c>
      <c r="G210" s="180"/>
      <c r="H210" s="180" t="s">
        <v>754</v>
      </c>
      <c r="I210" s="180" t="s">
        <v>863</v>
      </c>
      <c r="J210" s="180" t="s">
        <v>864</v>
      </c>
      <c r="K210" s="180" t="s">
        <v>199</v>
      </c>
      <c r="L210" s="180" t="s">
        <v>199</v>
      </c>
      <c r="M210" s="180" t="s">
        <v>1052</v>
      </c>
      <c r="N210" s="180" t="s">
        <v>1053</v>
      </c>
      <c r="O210" s="183" t="s">
        <v>1054</v>
      </c>
      <c r="P210" s="180" t="s">
        <v>881</v>
      </c>
      <c r="Q210" s="180"/>
      <c r="R210" s="180" t="s">
        <v>220</v>
      </c>
      <c r="S210" s="184">
        <v>45536</v>
      </c>
      <c r="T210" s="184">
        <v>45626</v>
      </c>
      <c r="U210" s="184" t="s">
        <v>281</v>
      </c>
      <c r="V210" s="40"/>
      <c r="W210" s="180"/>
      <c r="X210" s="180">
        <v>40</v>
      </c>
      <c r="Y210" s="180" t="s">
        <v>354</v>
      </c>
      <c r="Z210" s="180" t="s">
        <v>199</v>
      </c>
      <c r="AA210" s="180" t="s">
        <v>199</v>
      </c>
      <c r="AB210" s="180" t="s">
        <v>199</v>
      </c>
      <c r="AC210" s="180" t="s">
        <v>199</v>
      </c>
      <c r="AD210" s="180" t="s">
        <v>356</v>
      </c>
      <c r="AE210" s="180" t="s">
        <v>199</v>
      </c>
      <c r="AF210" s="180" t="s">
        <v>199</v>
      </c>
      <c r="AG210" s="180" t="s">
        <v>199</v>
      </c>
      <c r="AH210" s="180" t="s">
        <v>199</v>
      </c>
      <c r="AI210" s="180" t="s">
        <v>199</v>
      </c>
      <c r="AJ210" s="180" t="s">
        <v>199</v>
      </c>
      <c r="AK210" s="180"/>
      <c r="AL210" s="180" t="s">
        <v>234</v>
      </c>
    </row>
    <row r="211" spans="2:38" s="187" customFormat="1" ht="171" hidden="1">
      <c r="B211" s="180" t="s">
        <v>453</v>
      </c>
      <c r="C211" s="181" t="s">
        <v>859</v>
      </c>
      <c r="D211" s="180" t="s">
        <v>1027</v>
      </c>
      <c r="E211" s="180" t="s">
        <v>1028</v>
      </c>
      <c r="F211" s="180" t="s">
        <v>1045</v>
      </c>
      <c r="G211" s="180"/>
      <c r="H211" s="180" t="s">
        <v>754</v>
      </c>
      <c r="I211" s="180" t="s">
        <v>864</v>
      </c>
      <c r="J211" s="180" t="s">
        <v>864</v>
      </c>
      <c r="K211" s="180" t="s">
        <v>199</v>
      </c>
      <c r="L211" s="180" t="s">
        <v>199</v>
      </c>
      <c r="M211" s="206" t="s">
        <v>1055</v>
      </c>
      <c r="N211" s="206" t="s">
        <v>1056</v>
      </c>
      <c r="O211" s="183" t="s">
        <v>1057</v>
      </c>
      <c r="P211" s="180" t="s">
        <v>662</v>
      </c>
      <c r="Q211" s="180" t="s">
        <v>663</v>
      </c>
      <c r="R211" s="180" t="s">
        <v>0</v>
      </c>
      <c r="S211" s="184">
        <v>45473</v>
      </c>
      <c r="T211" s="184">
        <v>45641</v>
      </c>
      <c r="U211" s="184" t="s">
        <v>512</v>
      </c>
      <c r="V211" s="40"/>
      <c r="W211" s="180"/>
      <c r="X211" s="180">
        <v>50</v>
      </c>
      <c r="Y211" s="180" t="s">
        <v>449</v>
      </c>
      <c r="Z211" s="180" t="s">
        <v>354</v>
      </c>
      <c r="AA211" s="180" t="s">
        <v>374</v>
      </c>
      <c r="AB211" s="180" t="s">
        <v>199</v>
      </c>
      <c r="AC211" s="180" t="s">
        <v>199</v>
      </c>
      <c r="AD211" s="180" t="s">
        <v>356</v>
      </c>
      <c r="AE211" s="180" t="s">
        <v>487</v>
      </c>
      <c r="AF211" s="180" t="s">
        <v>199</v>
      </c>
      <c r="AG211" s="180" t="s">
        <v>199</v>
      </c>
      <c r="AH211" s="180" t="s">
        <v>199</v>
      </c>
      <c r="AI211" s="180" t="s">
        <v>199</v>
      </c>
      <c r="AJ211" s="180" t="s">
        <v>199</v>
      </c>
      <c r="AK211" s="180" t="s">
        <v>199</v>
      </c>
      <c r="AL211" s="180" t="s">
        <v>664</v>
      </c>
    </row>
    <row r="212" spans="2:38" s="187" customFormat="1" ht="171" hidden="1">
      <c r="B212" s="180" t="s">
        <v>453</v>
      </c>
      <c r="C212" s="181" t="s">
        <v>859</v>
      </c>
      <c r="D212" s="180" t="s">
        <v>1027</v>
      </c>
      <c r="E212" s="180" t="s">
        <v>1028</v>
      </c>
      <c r="F212" s="180" t="s">
        <v>1058</v>
      </c>
      <c r="G212" s="180"/>
      <c r="H212" s="180" t="s">
        <v>754</v>
      </c>
      <c r="I212" s="180" t="s">
        <v>863</v>
      </c>
      <c r="J212" s="180" t="s">
        <v>864</v>
      </c>
      <c r="K212" s="180" t="s">
        <v>199</v>
      </c>
      <c r="L212" s="180" t="s">
        <v>199</v>
      </c>
      <c r="M212" s="180" t="s">
        <v>1059</v>
      </c>
      <c r="N212" s="180" t="s">
        <v>1060</v>
      </c>
      <c r="O212" s="183" t="s">
        <v>1061</v>
      </c>
      <c r="P212" s="180" t="s">
        <v>881</v>
      </c>
      <c r="Q212" s="180"/>
      <c r="R212" s="180" t="s">
        <v>220</v>
      </c>
      <c r="S212" s="184">
        <v>45292</v>
      </c>
      <c r="T212" s="184">
        <v>45626</v>
      </c>
      <c r="U212" s="184" t="s">
        <v>512</v>
      </c>
      <c r="V212" s="180"/>
      <c r="W212" s="180"/>
      <c r="X212" s="180">
        <v>100</v>
      </c>
      <c r="Y212" s="180" t="s">
        <v>354</v>
      </c>
      <c r="Z212" s="180" t="s">
        <v>199</v>
      </c>
      <c r="AA212" s="180" t="s">
        <v>199</v>
      </c>
      <c r="AB212" s="180" t="s">
        <v>199</v>
      </c>
      <c r="AC212" s="180" t="s">
        <v>199</v>
      </c>
      <c r="AD212" s="180" t="s">
        <v>209</v>
      </c>
      <c r="AE212" s="180" t="s">
        <v>199</v>
      </c>
      <c r="AF212" s="180" t="s">
        <v>199</v>
      </c>
      <c r="AG212" s="180" t="s">
        <v>199</v>
      </c>
      <c r="AH212" s="180" t="s">
        <v>199</v>
      </c>
      <c r="AI212" s="180" t="s">
        <v>199</v>
      </c>
      <c r="AJ212" s="180" t="s">
        <v>199</v>
      </c>
      <c r="AK212" s="180" t="s">
        <v>199</v>
      </c>
      <c r="AL212" s="180" t="s">
        <v>234</v>
      </c>
    </row>
    <row r="213" spans="2:38" s="187" customFormat="1" ht="171" hidden="1">
      <c r="B213" s="180" t="s">
        <v>453</v>
      </c>
      <c r="C213" s="181" t="s">
        <v>859</v>
      </c>
      <c r="D213" s="180" t="s">
        <v>1062</v>
      </c>
      <c r="E213" s="180" t="s">
        <v>1063</v>
      </c>
      <c r="F213" s="180" t="s">
        <v>1064</v>
      </c>
      <c r="G213" s="180"/>
      <c r="H213" s="180" t="s">
        <v>754</v>
      </c>
      <c r="I213" s="180" t="s">
        <v>989</v>
      </c>
      <c r="J213" s="180" t="s">
        <v>199</v>
      </c>
      <c r="K213" s="180" t="s">
        <v>199</v>
      </c>
      <c r="L213" s="180" t="s">
        <v>199</v>
      </c>
      <c r="M213" s="180" t="s">
        <v>1065</v>
      </c>
      <c r="N213" s="180" t="s">
        <v>1066</v>
      </c>
      <c r="O213" s="180" t="s">
        <v>1067</v>
      </c>
      <c r="P213" s="180" t="s">
        <v>881</v>
      </c>
      <c r="Q213" s="180"/>
      <c r="R213" s="180" t="s">
        <v>220</v>
      </c>
      <c r="S213" s="184">
        <v>45292</v>
      </c>
      <c r="T213" s="184">
        <v>45641</v>
      </c>
      <c r="U213" s="184" t="s">
        <v>199</v>
      </c>
      <c r="V213" s="180"/>
      <c r="W213" s="180"/>
      <c r="X213" s="180">
        <v>50</v>
      </c>
      <c r="Y213" s="180" t="s">
        <v>354</v>
      </c>
      <c r="Z213" s="180" t="s">
        <v>199</v>
      </c>
      <c r="AA213" s="180" t="s">
        <v>199</v>
      </c>
      <c r="AB213" s="180" t="s">
        <v>199</v>
      </c>
      <c r="AC213" s="180" t="s">
        <v>199</v>
      </c>
      <c r="AD213" s="180" t="s">
        <v>209</v>
      </c>
      <c r="AE213" s="180" t="s">
        <v>199</v>
      </c>
      <c r="AF213" s="180" t="s">
        <v>199</v>
      </c>
      <c r="AG213" s="180" t="s">
        <v>199</v>
      </c>
      <c r="AH213" s="180" t="s">
        <v>199</v>
      </c>
      <c r="AI213" s="180" t="s">
        <v>199</v>
      </c>
      <c r="AJ213" s="180" t="s">
        <v>199</v>
      </c>
      <c r="AK213" s="180" t="s">
        <v>199</v>
      </c>
      <c r="AL213" s="180" t="s">
        <v>234</v>
      </c>
    </row>
    <row r="214" spans="2:38" s="187" customFormat="1" ht="171" hidden="1">
      <c r="B214" s="180" t="s">
        <v>453</v>
      </c>
      <c r="C214" s="181" t="s">
        <v>859</v>
      </c>
      <c r="D214" s="180" t="s">
        <v>1062</v>
      </c>
      <c r="E214" s="180" t="s">
        <v>1063</v>
      </c>
      <c r="F214" s="180" t="s">
        <v>1064</v>
      </c>
      <c r="G214" s="180"/>
      <c r="H214" s="180" t="s">
        <v>754</v>
      </c>
      <c r="I214" s="180" t="s">
        <v>989</v>
      </c>
      <c r="J214" s="180" t="s">
        <v>199</v>
      </c>
      <c r="K214" s="180" t="s">
        <v>199</v>
      </c>
      <c r="L214" s="180" t="s">
        <v>199</v>
      </c>
      <c r="M214" s="180" t="s">
        <v>1068</v>
      </c>
      <c r="N214" s="180" t="s">
        <v>1069</v>
      </c>
      <c r="O214" s="180" t="s">
        <v>1070</v>
      </c>
      <c r="P214" s="180" t="s">
        <v>881</v>
      </c>
      <c r="Q214" s="180"/>
      <c r="R214" s="180" t="s">
        <v>220</v>
      </c>
      <c r="S214" s="184">
        <v>45474</v>
      </c>
      <c r="T214" s="184">
        <v>45641</v>
      </c>
      <c r="U214" s="184" t="s">
        <v>512</v>
      </c>
      <c r="V214" s="180"/>
      <c r="W214" s="180"/>
      <c r="X214" s="180">
        <v>50</v>
      </c>
      <c r="Y214" s="180" t="s">
        <v>354</v>
      </c>
      <c r="Z214" s="180" t="s">
        <v>199</v>
      </c>
      <c r="AA214" s="180" t="s">
        <v>199</v>
      </c>
      <c r="AB214" s="180" t="s">
        <v>199</v>
      </c>
      <c r="AC214" s="180" t="s">
        <v>199</v>
      </c>
      <c r="AD214" s="180" t="s">
        <v>209</v>
      </c>
      <c r="AE214" s="180" t="s">
        <v>199</v>
      </c>
      <c r="AF214" s="180" t="s">
        <v>199</v>
      </c>
      <c r="AG214" s="180" t="s">
        <v>199</v>
      </c>
      <c r="AH214" s="180" t="s">
        <v>199</v>
      </c>
      <c r="AI214" s="180" t="s">
        <v>199</v>
      </c>
      <c r="AJ214" s="180" t="s">
        <v>199</v>
      </c>
      <c r="AK214" s="180" t="s">
        <v>199</v>
      </c>
      <c r="AL214" s="180" t="s">
        <v>234</v>
      </c>
    </row>
    <row r="215" spans="2:38" s="187" customFormat="1" ht="171" hidden="1">
      <c r="B215" s="180" t="s">
        <v>453</v>
      </c>
      <c r="C215" s="181" t="s">
        <v>859</v>
      </c>
      <c r="D215" s="180" t="s">
        <v>1062</v>
      </c>
      <c r="E215" s="180" t="s">
        <v>1063</v>
      </c>
      <c r="F215" s="180" t="s">
        <v>1071</v>
      </c>
      <c r="G215" s="180"/>
      <c r="H215" s="180" t="s">
        <v>754</v>
      </c>
      <c r="I215" s="180" t="s">
        <v>989</v>
      </c>
      <c r="J215" s="180" t="s">
        <v>199</v>
      </c>
      <c r="K215" s="180" t="s">
        <v>199</v>
      </c>
      <c r="L215" s="180" t="s">
        <v>199</v>
      </c>
      <c r="M215" s="180" t="s">
        <v>1072</v>
      </c>
      <c r="N215" s="180" t="s">
        <v>1073</v>
      </c>
      <c r="O215" s="180" t="s">
        <v>1074</v>
      </c>
      <c r="P215" s="180" t="s">
        <v>881</v>
      </c>
      <c r="Q215" s="180"/>
      <c r="R215" s="180" t="s">
        <v>220</v>
      </c>
      <c r="S215" s="184">
        <v>45352</v>
      </c>
      <c r="T215" s="184">
        <v>45473</v>
      </c>
      <c r="U215" s="184" t="s">
        <v>512</v>
      </c>
      <c r="V215" s="180">
        <v>50</v>
      </c>
      <c r="W215" s="180" t="s">
        <v>354</v>
      </c>
      <c r="X215" s="180">
        <v>50</v>
      </c>
      <c r="Y215" s="180" t="s">
        <v>354</v>
      </c>
      <c r="Z215" s="180" t="s">
        <v>199</v>
      </c>
      <c r="AA215" s="180" t="s">
        <v>199</v>
      </c>
      <c r="AB215" s="180" t="s">
        <v>199</v>
      </c>
      <c r="AC215" s="180" t="s">
        <v>199</v>
      </c>
      <c r="AD215" s="180" t="s">
        <v>209</v>
      </c>
      <c r="AE215" s="180" t="s">
        <v>199</v>
      </c>
      <c r="AF215" s="180" t="s">
        <v>199</v>
      </c>
      <c r="AG215" s="180" t="s">
        <v>199</v>
      </c>
      <c r="AH215" s="180" t="s">
        <v>199</v>
      </c>
      <c r="AI215" s="180" t="s">
        <v>199</v>
      </c>
      <c r="AJ215" s="180" t="s">
        <v>199</v>
      </c>
      <c r="AK215" s="180" t="s">
        <v>199</v>
      </c>
      <c r="AL215" s="180" t="s">
        <v>234</v>
      </c>
    </row>
    <row r="216" spans="2:38" s="187" customFormat="1" ht="171" hidden="1">
      <c r="B216" s="180" t="s">
        <v>453</v>
      </c>
      <c r="C216" s="181" t="s">
        <v>859</v>
      </c>
      <c r="D216" s="180" t="s">
        <v>1062</v>
      </c>
      <c r="E216" s="180" t="s">
        <v>1063</v>
      </c>
      <c r="F216" s="180" t="s">
        <v>1071</v>
      </c>
      <c r="G216" s="180"/>
      <c r="H216" s="180" t="s">
        <v>754</v>
      </c>
      <c r="I216" s="180" t="s">
        <v>989</v>
      </c>
      <c r="J216" s="180" t="s">
        <v>199</v>
      </c>
      <c r="K216" s="180" t="s">
        <v>199</v>
      </c>
      <c r="L216" s="180" t="s">
        <v>199</v>
      </c>
      <c r="M216" s="180" t="s">
        <v>1072</v>
      </c>
      <c r="N216" s="180" t="s">
        <v>1073</v>
      </c>
      <c r="O216" s="180" t="s">
        <v>1075</v>
      </c>
      <c r="P216" s="180" t="s">
        <v>881</v>
      </c>
      <c r="Q216" s="180"/>
      <c r="R216" s="180" t="s">
        <v>220</v>
      </c>
      <c r="S216" s="184">
        <v>45474</v>
      </c>
      <c r="T216" s="184">
        <v>45641</v>
      </c>
      <c r="U216" s="184" t="s">
        <v>512</v>
      </c>
      <c r="V216" s="180"/>
      <c r="W216" s="180"/>
      <c r="X216" s="180">
        <v>50</v>
      </c>
      <c r="Y216" s="180" t="s">
        <v>354</v>
      </c>
      <c r="Z216" s="180" t="s">
        <v>199</v>
      </c>
      <c r="AA216" s="180" t="s">
        <v>199</v>
      </c>
      <c r="AB216" s="180" t="s">
        <v>199</v>
      </c>
      <c r="AC216" s="180" t="s">
        <v>199</v>
      </c>
      <c r="AD216" s="180" t="s">
        <v>209</v>
      </c>
      <c r="AE216" s="180" t="s">
        <v>199</v>
      </c>
      <c r="AF216" s="180" t="s">
        <v>199</v>
      </c>
      <c r="AG216" s="180" t="s">
        <v>199</v>
      </c>
      <c r="AH216" s="180" t="s">
        <v>199</v>
      </c>
      <c r="AI216" s="180" t="s">
        <v>199</v>
      </c>
      <c r="AJ216" s="180" t="s">
        <v>199</v>
      </c>
      <c r="AK216" s="180" t="s">
        <v>199</v>
      </c>
      <c r="AL216" s="180" t="s">
        <v>234</v>
      </c>
    </row>
    <row r="217" spans="2:38" s="187" customFormat="1" ht="213" hidden="1" customHeight="1">
      <c r="B217" s="180" t="s">
        <v>453</v>
      </c>
      <c r="C217" s="181" t="s">
        <v>859</v>
      </c>
      <c r="D217" s="180" t="s">
        <v>860</v>
      </c>
      <c r="E217" s="180" t="s">
        <v>1063</v>
      </c>
      <c r="F217" s="180" t="s">
        <v>1076</v>
      </c>
      <c r="G217" s="180"/>
      <c r="H217" s="180" t="s">
        <v>754</v>
      </c>
      <c r="I217" s="180" t="s">
        <v>863</v>
      </c>
      <c r="J217" s="180" t="s">
        <v>864</v>
      </c>
      <c r="K217" s="180" t="s">
        <v>199</v>
      </c>
      <c r="L217" s="180" t="s">
        <v>199</v>
      </c>
      <c r="M217" s="180" t="s">
        <v>1077</v>
      </c>
      <c r="N217" s="180" t="s">
        <v>1078</v>
      </c>
      <c r="O217" s="183" t="s">
        <v>1079</v>
      </c>
      <c r="P217" s="180" t="s">
        <v>881</v>
      </c>
      <c r="Q217" s="180"/>
      <c r="R217" s="180" t="s">
        <v>220</v>
      </c>
      <c r="S217" s="184">
        <v>45292</v>
      </c>
      <c r="T217" s="184">
        <v>45641</v>
      </c>
      <c r="U217" s="184" t="s">
        <v>512</v>
      </c>
      <c r="V217" s="40"/>
      <c r="W217" s="180"/>
      <c r="X217" s="180">
        <v>100</v>
      </c>
      <c r="Y217" s="180" t="s">
        <v>354</v>
      </c>
      <c r="Z217" s="180" t="s">
        <v>199</v>
      </c>
      <c r="AA217" s="180" t="s">
        <v>199</v>
      </c>
      <c r="AB217" s="180" t="s">
        <v>199</v>
      </c>
      <c r="AC217" s="180" t="s">
        <v>199</v>
      </c>
      <c r="AD217" s="180" t="s">
        <v>209</v>
      </c>
      <c r="AE217" s="180" t="s">
        <v>199</v>
      </c>
      <c r="AF217" s="180" t="s">
        <v>199</v>
      </c>
      <c r="AG217" s="180" t="s">
        <v>199</v>
      </c>
      <c r="AH217" s="180" t="s">
        <v>199</v>
      </c>
      <c r="AI217" s="180" t="s">
        <v>199</v>
      </c>
      <c r="AJ217" s="180" t="s">
        <v>199</v>
      </c>
      <c r="AK217" s="180" t="s">
        <v>199</v>
      </c>
      <c r="AL217" s="180" t="s">
        <v>234</v>
      </c>
    </row>
    <row r="218" spans="2:38" s="187" customFormat="1" ht="171" hidden="1">
      <c r="B218" s="180" t="s">
        <v>453</v>
      </c>
      <c r="C218" s="181" t="s">
        <v>859</v>
      </c>
      <c r="D218" s="180" t="s">
        <v>1080</v>
      </c>
      <c r="E218" s="180" t="s">
        <v>1081</v>
      </c>
      <c r="F218" s="180" t="s">
        <v>1082</v>
      </c>
      <c r="G218" s="180"/>
      <c r="H218" s="180" t="s">
        <v>754</v>
      </c>
      <c r="I218" s="180" t="s">
        <v>863</v>
      </c>
      <c r="J218" s="180" t="s">
        <v>864</v>
      </c>
      <c r="K218" s="180" t="s">
        <v>199</v>
      </c>
      <c r="L218" s="180" t="s">
        <v>199</v>
      </c>
      <c r="M218" s="180" t="s">
        <v>1083</v>
      </c>
      <c r="N218" s="180" t="s">
        <v>1084</v>
      </c>
      <c r="O218" s="180" t="s">
        <v>1085</v>
      </c>
      <c r="P218" s="180" t="s">
        <v>881</v>
      </c>
      <c r="Q218" s="180"/>
      <c r="R218" s="180" t="s">
        <v>220</v>
      </c>
      <c r="S218" s="184">
        <v>45566</v>
      </c>
      <c r="T218" s="184">
        <v>45641</v>
      </c>
      <c r="U218" s="184" t="s">
        <v>512</v>
      </c>
      <c r="V218" s="40"/>
      <c r="W218" s="180"/>
      <c r="X218" s="180">
        <v>100</v>
      </c>
      <c r="Y218" s="180" t="s">
        <v>354</v>
      </c>
      <c r="Z218" s="180" t="s">
        <v>199</v>
      </c>
      <c r="AA218" s="180" t="s">
        <v>199</v>
      </c>
      <c r="AB218" s="180" t="s">
        <v>199</v>
      </c>
      <c r="AC218" s="180" t="s">
        <v>199</v>
      </c>
      <c r="AD218" s="180" t="s">
        <v>356</v>
      </c>
      <c r="AE218" s="180" t="s">
        <v>199</v>
      </c>
      <c r="AF218" s="180" t="s">
        <v>199</v>
      </c>
      <c r="AG218" s="180" t="s">
        <v>199</v>
      </c>
      <c r="AH218" s="180" t="s">
        <v>199</v>
      </c>
      <c r="AI218" s="180" t="s">
        <v>199</v>
      </c>
      <c r="AJ218" s="180" t="s">
        <v>199</v>
      </c>
      <c r="AK218" s="180" t="s">
        <v>199</v>
      </c>
      <c r="AL218" s="180" t="s">
        <v>958</v>
      </c>
    </row>
    <row r="219" spans="2:38" s="187" customFormat="1" ht="199.5" hidden="1">
      <c r="B219" s="180" t="s">
        <v>453</v>
      </c>
      <c r="C219" s="181" t="s">
        <v>859</v>
      </c>
      <c r="D219" s="180" t="s">
        <v>1080</v>
      </c>
      <c r="E219" s="180" t="s">
        <v>1081</v>
      </c>
      <c r="F219" s="180" t="s">
        <v>1082</v>
      </c>
      <c r="G219" s="180"/>
      <c r="H219" s="180" t="s">
        <v>754</v>
      </c>
      <c r="I219" s="180" t="s">
        <v>863</v>
      </c>
      <c r="J219" s="180" t="s">
        <v>864</v>
      </c>
      <c r="K219" s="180" t="s">
        <v>199</v>
      </c>
      <c r="L219" s="180" t="s">
        <v>199</v>
      </c>
      <c r="M219" s="180" t="s">
        <v>1086</v>
      </c>
      <c r="N219" s="180" t="s">
        <v>1087</v>
      </c>
      <c r="O219" s="183" t="s">
        <v>1088</v>
      </c>
      <c r="P219" s="180" t="s">
        <v>668</v>
      </c>
      <c r="Q219" s="180" t="s">
        <v>1089</v>
      </c>
      <c r="R219" s="180" t="s">
        <v>99</v>
      </c>
      <c r="S219" s="184">
        <v>45292</v>
      </c>
      <c r="T219" s="184">
        <v>45641</v>
      </c>
      <c r="U219" s="184" t="s">
        <v>99</v>
      </c>
      <c r="V219" s="40"/>
      <c r="W219" s="180"/>
      <c r="X219" s="180">
        <v>100</v>
      </c>
      <c r="Y219" s="180" t="s">
        <v>354</v>
      </c>
      <c r="Z219" s="180" t="s">
        <v>199</v>
      </c>
      <c r="AA219" s="180" t="s">
        <v>199</v>
      </c>
      <c r="AB219" s="180" t="s">
        <v>199</v>
      </c>
      <c r="AC219" s="180" t="s">
        <v>199</v>
      </c>
      <c r="AD219" s="180" t="s">
        <v>356</v>
      </c>
      <c r="AE219" s="180" t="s">
        <v>487</v>
      </c>
      <c r="AF219" s="180" t="s">
        <v>199</v>
      </c>
      <c r="AG219" s="180" t="s">
        <v>199</v>
      </c>
      <c r="AH219" s="180" t="s">
        <v>199</v>
      </c>
      <c r="AI219" s="180" t="s">
        <v>199</v>
      </c>
      <c r="AJ219" s="180" t="s">
        <v>199</v>
      </c>
      <c r="AK219" s="180" t="s">
        <v>199</v>
      </c>
      <c r="AL219" s="180" t="s">
        <v>655</v>
      </c>
    </row>
    <row r="220" spans="2:38" s="187" customFormat="1" ht="171" hidden="1">
      <c r="B220" s="180" t="s">
        <v>453</v>
      </c>
      <c r="C220" s="181" t="s">
        <v>859</v>
      </c>
      <c r="D220" s="180" t="s">
        <v>1080</v>
      </c>
      <c r="E220" s="180" t="s">
        <v>1081</v>
      </c>
      <c r="F220" s="180" t="s">
        <v>1090</v>
      </c>
      <c r="G220" s="180"/>
      <c r="H220" s="180" t="s">
        <v>754</v>
      </c>
      <c r="I220" s="180" t="s">
        <v>863</v>
      </c>
      <c r="J220" s="180" t="s">
        <v>864</v>
      </c>
      <c r="K220" s="180" t="s">
        <v>199</v>
      </c>
      <c r="L220" s="180" t="s">
        <v>199</v>
      </c>
      <c r="M220" s="180" t="s">
        <v>1091</v>
      </c>
      <c r="N220" s="180" t="s">
        <v>1092</v>
      </c>
      <c r="O220" s="183" t="s">
        <v>1093</v>
      </c>
      <c r="P220" s="180" t="s">
        <v>881</v>
      </c>
      <c r="Q220" s="180"/>
      <c r="R220" s="180" t="s">
        <v>220</v>
      </c>
      <c r="S220" s="184">
        <v>45566</v>
      </c>
      <c r="T220" s="184">
        <v>45641</v>
      </c>
      <c r="U220" s="184" t="s">
        <v>512</v>
      </c>
      <c r="V220" s="180"/>
      <c r="W220" s="180"/>
      <c r="X220" s="180">
        <v>50</v>
      </c>
      <c r="Y220" s="180" t="s">
        <v>354</v>
      </c>
      <c r="Z220" s="180" t="s">
        <v>199</v>
      </c>
      <c r="AA220" s="180" t="s">
        <v>199</v>
      </c>
      <c r="AB220" s="180" t="s">
        <v>199</v>
      </c>
      <c r="AC220" s="180" t="s">
        <v>199</v>
      </c>
      <c r="AD220" s="180" t="s">
        <v>209</v>
      </c>
      <c r="AE220" s="180" t="s">
        <v>199</v>
      </c>
      <c r="AF220" s="180" t="s">
        <v>199</v>
      </c>
      <c r="AG220" s="180" t="s">
        <v>199</v>
      </c>
      <c r="AH220" s="180" t="s">
        <v>199</v>
      </c>
      <c r="AI220" s="180" t="s">
        <v>199</v>
      </c>
      <c r="AJ220" s="180" t="s">
        <v>199</v>
      </c>
      <c r="AK220" s="180" t="s">
        <v>199</v>
      </c>
      <c r="AL220" s="180" t="s">
        <v>958</v>
      </c>
    </row>
    <row r="221" spans="2:38" s="187" customFormat="1" ht="171" hidden="1">
      <c r="B221" s="180" t="s">
        <v>453</v>
      </c>
      <c r="C221" s="181" t="s">
        <v>859</v>
      </c>
      <c r="D221" s="180" t="s">
        <v>1080</v>
      </c>
      <c r="E221" s="180" t="s">
        <v>1081</v>
      </c>
      <c r="F221" s="180" t="s">
        <v>1090</v>
      </c>
      <c r="G221" s="180"/>
      <c r="H221" s="180" t="s">
        <v>754</v>
      </c>
      <c r="I221" s="180" t="s">
        <v>863</v>
      </c>
      <c r="J221" s="180" t="s">
        <v>864</v>
      </c>
      <c r="K221" s="180" t="s">
        <v>199</v>
      </c>
      <c r="L221" s="180" t="s">
        <v>199</v>
      </c>
      <c r="M221" s="180" t="s">
        <v>1094</v>
      </c>
      <c r="N221" s="180" t="s">
        <v>1095</v>
      </c>
      <c r="O221" s="183" t="s">
        <v>1096</v>
      </c>
      <c r="P221" s="180" t="s">
        <v>881</v>
      </c>
      <c r="Q221" s="180"/>
      <c r="R221" s="180" t="s">
        <v>220</v>
      </c>
      <c r="S221" s="184">
        <v>45474</v>
      </c>
      <c r="T221" s="184">
        <v>45641</v>
      </c>
      <c r="U221" s="184" t="s">
        <v>50</v>
      </c>
      <c r="V221" s="40"/>
      <c r="W221" s="180"/>
      <c r="X221" s="180">
        <v>50</v>
      </c>
      <c r="Y221" s="180" t="s">
        <v>354</v>
      </c>
      <c r="Z221" s="180" t="s">
        <v>199</v>
      </c>
      <c r="AA221" s="180" t="s">
        <v>199</v>
      </c>
      <c r="AB221" s="180" t="s">
        <v>199</v>
      </c>
      <c r="AC221" s="180" t="s">
        <v>199</v>
      </c>
      <c r="AD221" s="180" t="s">
        <v>209</v>
      </c>
      <c r="AE221" s="180" t="s">
        <v>199</v>
      </c>
      <c r="AF221" s="180" t="s">
        <v>199</v>
      </c>
      <c r="AG221" s="180" t="s">
        <v>199</v>
      </c>
      <c r="AH221" s="180" t="s">
        <v>199</v>
      </c>
      <c r="AI221" s="180" t="s">
        <v>199</v>
      </c>
      <c r="AJ221" s="180" t="s">
        <v>199</v>
      </c>
      <c r="AK221" s="180" t="s">
        <v>199</v>
      </c>
      <c r="AL221" s="180" t="s">
        <v>958</v>
      </c>
    </row>
    <row r="222" spans="2:38" s="187" customFormat="1" ht="185.25" hidden="1">
      <c r="B222" s="180" t="s">
        <v>453</v>
      </c>
      <c r="C222" s="181" t="s">
        <v>859</v>
      </c>
      <c r="D222" s="180" t="s">
        <v>1080</v>
      </c>
      <c r="E222" s="180" t="s">
        <v>1081</v>
      </c>
      <c r="F222" s="180" t="s">
        <v>1097</v>
      </c>
      <c r="G222" s="180"/>
      <c r="H222" s="180" t="s">
        <v>754</v>
      </c>
      <c r="I222" s="180" t="s">
        <v>863</v>
      </c>
      <c r="J222" s="180" t="s">
        <v>864</v>
      </c>
      <c r="K222" s="180" t="s">
        <v>199</v>
      </c>
      <c r="L222" s="180" t="s">
        <v>199</v>
      </c>
      <c r="M222" s="198" t="s">
        <v>1098</v>
      </c>
      <c r="N222" s="198" t="s">
        <v>1099</v>
      </c>
      <c r="O222" s="198" t="s">
        <v>1100</v>
      </c>
      <c r="P222" s="180" t="s">
        <v>881</v>
      </c>
      <c r="Q222" s="180"/>
      <c r="R222" s="180" t="s">
        <v>220</v>
      </c>
      <c r="S222" s="184">
        <v>45474</v>
      </c>
      <c r="T222" s="184">
        <v>45641</v>
      </c>
      <c r="U222" s="184" t="s">
        <v>512</v>
      </c>
      <c r="V222" s="40"/>
      <c r="W222" s="180"/>
      <c r="X222" s="180">
        <v>70</v>
      </c>
      <c r="Y222" s="180" t="s">
        <v>354</v>
      </c>
      <c r="Z222" s="180" t="s">
        <v>355</v>
      </c>
      <c r="AA222" s="180" t="s">
        <v>374</v>
      </c>
      <c r="AB222" s="180" t="s">
        <v>199</v>
      </c>
      <c r="AC222" s="180" t="s">
        <v>199</v>
      </c>
      <c r="AD222" s="180" t="s">
        <v>357</v>
      </c>
      <c r="AE222" s="180" t="s">
        <v>356</v>
      </c>
      <c r="AF222" s="180" t="s">
        <v>417</v>
      </c>
      <c r="AG222" s="180" t="s">
        <v>199</v>
      </c>
      <c r="AH222" s="180" t="s">
        <v>199</v>
      </c>
      <c r="AI222" s="180" t="s">
        <v>199</v>
      </c>
      <c r="AJ222" s="180" t="s">
        <v>199</v>
      </c>
      <c r="AK222" s="180" t="s">
        <v>199</v>
      </c>
      <c r="AL222" s="180" t="s">
        <v>958</v>
      </c>
    </row>
    <row r="223" spans="2:38" s="187" customFormat="1" ht="171" hidden="1">
      <c r="B223" s="180" t="s">
        <v>453</v>
      </c>
      <c r="C223" s="181" t="s">
        <v>859</v>
      </c>
      <c r="D223" s="180" t="s">
        <v>1080</v>
      </c>
      <c r="E223" s="180" t="s">
        <v>1081</v>
      </c>
      <c r="F223" s="180" t="s">
        <v>1097</v>
      </c>
      <c r="G223" s="180"/>
      <c r="H223" s="180" t="s">
        <v>754</v>
      </c>
      <c r="I223" s="180" t="s">
        <v>863</v>
      </c>
      <c r="J223" s="180" t="s">
        <v>864</v>
      </c>
      <c r="K223" s="180" t="s">
        <v>199</v>
      </c>
      <c r="L223" s="180" t="s">
        <v>199</v>
      </c>
      <c r="M223" s="180" t="s">
        <v>1101</v>
      </c>
      <c r="N223" s="180" t="s">
        <v>1102</v>
      </c>
      <c r="O223" s="183" t="s">
        <v>1103</v>
      </c>
      <c r="P223" s="180" t="s">
        <v>668</v>
      </c>
      <c r="Q223" s="180" t="s">
        <v>673</v>
      </c>
      <c r="R223" s="180" t="s">
        <v>1104</v>
      </c>
      <c r="S223" s="184">
        <v>45323</v>
      </c>
      <c r="T223" s="184">
        <v>45658</v>
      </c>
      <c r="U223" s="184" t="s">
        <v>99</v>
      </c>
      <c r="V223" s="40"/>
      <c r="W223" s="180"/>
      <c r="X223" s="180">
        <v>100</v>
      </c>
      <c r="Y223" s="180" t="s">
        <v>354</v>
      </c>
      <c r="Z223" s="180" t="s">
        <v>355</v>
      </c>
      <c r="AA223" s="180" t="s">
        <v>374</v>
      </c>
      <c r="AB223" s="180" t="s">
        <v>199</v>
      </c>
      <c r="AC223" s="180" t="s">
        <v>199</v>
      </c>
      <c r="AD223" s="180" t="s">
        <v>357</v>
      </c>
      <c r="AE223" s="180" t="s">
        <v>356</v>
      </c>
      <c r="AF223" s="180" t="s">
        <v>417</v>
      </c>
      <c r="AG223" s="180" t="s">
        <v>199</v>
      </c>
      <c r="AH223" s="180" t="s">
        <v>199</v>
      </c>
      <c r="AI223" s="180" t="s">
        <v>199</v>
      </c>
      <c r="AJ223" s="180" t="s">
        <v>199</v>
      </c>
      <c r="AK223" s="180" t="s">
        <v>199</v>
      </c>
      <c r="AL223" s="180" t="s">
        <v>655</v>
      </c>
    </row>
    <row r="224" spans="2:38" s="187" customFormat="1" ht="171" hidden="1">
      <c r="B224" s="180" t="s">
        <v>453</v>
      </c>
      <c r="C224" s="181" t="s">
        <v>859</v>
      </c>
      <c r="D224" s="180" t="s">
        <v>1105</v>
      </c>
      <c r="E224" s="180" t="s">
        <v>1106</v>
      </c>
      <c r="F224" s="180" t="s">
        <v>1107</v>
      </c>
      <c r="G224" s="180"/>
      <c r="H224" s="180" t="s">
        <v>754</v>
      </c>
      <c r="I224" s="180" t="s">
        <v>864</v>
      </c>
      <c r="J224" s="180" t="s">
        <v>199</v>
      </c>
      <c r="K224" s="180" t="s">
        <v>199</v>
      </c>
      <c r="L224" s="180" t="s">
        <v>199</v>
      </c>
      <c r="M224" s="180" t="s">
        <v>1108</v>
      </c>
      <c r="N224" s="183" t="s">
        <v>1109</v>
      </c>
      <c r="O224" s="180" t="s">
        <v>1110</v>
      </c>
      <c r="P224" s="180" t="s">
        <v>881</v>
      </c>
      <c r="Q224" s="180"/>
      <c r="R224" s="180" t="s">
        <v>220</v>
      </c>
      <c r="S224" s="184">
        <v>45474</v>
      </c>
      <c r="T224" s="184">
        <v>45641</v>
      </c>
      <c r="U224" s="184" t="s">
        <v>512</v>
      </c>
      <c r="V224" s="180"/>
      <c r="W224" s="180"/>
      <c r="X224" s="180">
        <v>100</v>
      </c>
      <c r="Y224" s="180" t="s">
        <v>354</v>
      </c>
      <c r="Z224" s="180" t="s">
        <v>355</v>
      </c>
      <c r="AA224" s="180" t="s">
        <v>199</v>
      </c>
      <c r="AB224" s="180" t="s">
        <v>199</v>
      </c>
      <c r="AC224" s="180" t="s">
        <v>199</v>
      </c>
      <c r="AD224" s="180" t="s">
        <v>357</v>
      </c>
      <c r="AE224" s="180" t="s">
        <v>417</v>
      </c>
      <c r="AF224" s="180" t="s">
        <v>199</v>
      </c>
      <c r="AG224" s="180" t="s">
        <v>199</v>
      </c>
      <c r="AH224" s="180" t="s">
        <v>199</v>
      </c>
      <c r="AI224" s="180" t="s">
        <v>199</v>
      </c>
      <c r="AJ224" s="180" t="s">
        <v>199</v>
      </c>
      <c r="AK224" s="180" t="s">
        <v>199</v>
      </c>
      <c r="AL224" s="180" t="s">
        <v>958</v>
      </c>
    </row>
    <row r="225" spans="2:38" s="187" customFormat="1" ht="171" hidden="1">
      <c r="B225" s="180" t="s">
        <v>453</v>
      </c>
      <c r="C225" s="181" t="s">
        <v>859</v>
      </c>
      <c r="D225" s="180" t="s">
        <v>1105</v>
      </c>
      <c r="E225" s="180" t="s">
        <v>1106</v>
      </c>
      <c r="F225" s="180" t="s">
        <v>1107</v>
      </c>
      <c r="G225" s="180"/>
      <c r="H225" s="180" t="s">
        <v>754</v>
      </c>
      <c r="I225" s="180" t="s">
        <v>864</v>
      </c>
      <c r="J225" s="180" t="s">
        <v>199</v>
      </c>
      <c r="K225" s="180" t="s">
        <v>199</v>
      </c>
      <c r="L225" s="180" t="s">
        <v>199</v>
      </c>
      <c r="M225" s="180" t="s">
        <v>1111</v>
      </c>
      <c r="N225" s="180" t="s">
        <v>1112</v>
      </c>
      <c r="O225" s="180" t="s">
        <v>1113</v>
      </c>
      <c r="P225" s="180" t="s">
        <v>881</v>
      </c>
      <c r="Q225" s="180" t="s">
        <v>1114</v>
      </c>
      <c r="R225" s="180" t="s">
        <v>220</v>
      </c>
      <c r="S225" s="184">
        <v>45323</v>
      </c>
      <c r="T225" s="184">
        <v>45504</v>
      </c>
      <c r="U225" s="184" t="s">
        <v>512</v>
      </c>
      <c r="V225" s="89"/>
      <c r="W225" s="180"/>
      <c r="X225" s="183"/>
      <c r="Y225" s="180" t="s">
        <v>355</v>
      </c>
      <c r="Z225" s="180" t="s">
        <v>355</v>
      </c>
      <c r="AA225" s="180" t="s">
        <v>199</v>
      </c>
      <c r="AB225" s="180" t="s">
        <v>199</v>
      </c>
      <c r="AC225" s="180" t="s">
        <v>199</v>
      </c>
      <c r="AD225" s="180" t="s">
        <v>357</v>
      </c>
      <c r="AE225" s="180" t="s">
        <v>417</v>
      </c>
      <c r="AF225" s="180" t="s">
        <v>487</v>
      </c>
      <c r="AG225" s="180" t="s">
        <v>199</v>
      </c>
      <c r="AH225" s="180" t="s">
        <v>199</v>
      </c>
      <c r="AI225" s="180" t="s">
        <v>199</v>
      </c>
      <c r="AJ225" s="180" t="s">
        <v>199</v>
      </c>
      <c r="AK225" s="180" t="s">
        <v>199</v>
      </c>
      <c r="AL225" s="180" t="s">
        <v>958</v>
      </c>
    </row>
    <row r="226" spans="2:38" s="187" customFormat="1" ht="171" hidden="1">
      <c r="B226" s="180" t="s">
        <v>453</v>
      </c>
      <c r="C226" s="181" t="s">
        <v>859</v>
      </c>
      <c r="D226" s="180" t="s">
        <v>1105</v>
      </c>
      <c r="E226" s="180" t="s">
        <v>1106</v>
      </c>
      <c r="F226" s="180" t="s">
        <v>1115</v>
      </c>
      <c r="G226" s="180"/>
      <c r="H226" s="180" t="s">
        <v>754</v>
      </c>
      <c r="I226" s="180" t="s">
        <v>864</v>
      </c>
      <c r="J226" s="180" t="s">
        <v>199</v>
      </c>
      <c r="K226" s="180" t="s">
        <v>199</v>
      </c>
      <c r="L226" s="180" t="s">
        <v>199</v>
      </c>
      <c r="M226" s="180" t="s">
        <v>1116</v>
      </c>
      <c r="N226" s="180" t="s">
        <v>1117</v>
      </c>
      <c r="O226" s="180" t="s">
        <v>1118</v>
      </c>
      <c r="P226" s="180" t="s">
        <v>881</v>
      </c>
      <c r="Q226" s="180"/>
      <c r="R226" s="184" t="s">
        <v>220</v>
      </c>
      <c r="S226" s="184">
        <v>45520</v>
      </c>
      <c r="T226" s="184">
        <v>45626</v>
      </c>
      <c r="U226" s="180" t="s">
        <v>50</v>
      </c>
      <c r="V226" s="180"/>
      <c r="W226" s="180"/>
      <c r="X226" s="180">
        <v>50</v>
      </c>
      <c r="Y226" s="180" t="s">
        <v>355</v>
      </c>
      <c r="Z226" s="180" t="s">
        <v>199</v>
      </c>
      <c r="AA226" s="180" t="s">
        <v>199</v>
      </c>
      <c r="AB226" s="180" t="s">
        <v>199</v>
      </c>
      <c r="AC226" s="180" t="s">
        <v>199</v>
      </c>
      <c r="AD226" s="180" t="s">
        <v>357</v>
      </c>
      <c r="AE226" s="180" t="s">
        <v>417</v>
      </c>
      <c r="AF226" s="180" t="s">
        <v>199</v>
      </c>
      <c r="AG226" s="180" t="s">
        <v>199</v>
      </c>
      <c r="AH226" s="180" t="s">
        <v>199</v>
      </c>
      <c r="AI226" s="180" t="s">
        <v>199</v>
      </c>
      <c r="AJ226" s="198" t="s">
        <v>199</v>
      </c>
      <c r="AK226" s="212" t="s">
        <v>199</v>
      </c>
      <c r="AL226" s="198" t="s">
        <v>958</v>
      </c>
    </row>
    <row r="227" spans="2:38" s="187" customFormat="1" ht="171" hidden="1">
      <c r="B227" s="180" t="s">
        <v>453</v>
      </c>
      <c r="C227" s="181" t="s">
        <v>859</v>
      </c>
      <c r="D227" s="180" t="s">
        <v>1105</v>
      </c>
      <c r="E227" s="180" t="s">
        <v>1106</v>
      </c>
      <c r="F227" s="180" t="s">
        <v>1115</v>
      </c>
      <c r="G227" s="180"/>
      <c r="H227" s="180" t="s">
        <v>754</v>
      </c>
      <c r="I227" s="180" t="s">
        <v>864</v>
      </c>
      <c r="J227" s="180" t="s">
        <v>199</v>
      </c>
      <c r="K227" s="180" t="s">
        <v>199</v>
      </c>
      <c r="L227" s="180" t="s">
        <v>199</v>
      </c>
      <c r="M227" s="180" t="s">
        <v>1119</v>
      </c>
      <c r="N227" s="180" t="s">
        <v>1120</v>
      </c>
      <c r="O227" s="213" t="s">
        <v>1121</v>
      </c>
      <c r="P227" s="180" t="s">
        <v>881</v>
      </c>
      <c r="Q227" s="180"/>
      <c r="R227" s="184" t="s">
        <v>220</v>
      </c>
      <c r="S227" s="184">
        <v>45566</v>
      </c>
      <c r="T227" s="184">
        <v>45641</v>
      </c>
      <c r="U227" s="180" t="s">
        <v>50</v>
      </c>
      <c r="V227" s="180"/>
      <c r="W227" s="180"/>
      <c r="X227" s="180">
        <v>50</v>
      </c>
      <c r="Y227" s="180" t="s">
        <v>355</v>
      </c>
      <c r="Z227" s="180" t="s">
        <v>199</v>
      </c>
      <c r="AA227" s="180" t="s">
        <v>199</v>
      </c>
      <c r="AB227" s="180" t="s">
        <v>199</v>
      </c>
      <c r="AC227" s="180" t="s">
        <v>199</v>
      </c>
      <c r="AD227" s="180" t="s">
        <v>357</v>
      </c>
      <c r="AE227" s="180" t="s">
        <v>417</v>
      </c>
      <c r="AF227" s="180" t="s">
        <v>487</v>
      </c>
      <c r="AG227" s="180" t="s">
        <v>199</v>
      </c>
      <c r="AH227" s="180" t="s">
        <v>199</v>
      </c>
      <c r="AI227" s="180" t="s">
        <v>199</v>
      </c>
      <c r="AJ227" s="198" t="s">
        <v>199</v>
      </c>
      <c r="AK227" s="212" t="s">
        <v>199</v>
      </c>
      <c r="AL227" s="198" t="s">
        <v>958</v>
      </c>
    </row>
    <row r="228" spans="2:38" s="187" customFormat="1" ht="142.5" hidden="1">
      <c r="B228" s="81" t="s">
        <v>453</v>
      </c>
      <c r="C228" s="181" t="s">
        <v>454</v>
      </c>
      <c r="D228" s="81" t="s">
        <v>1122</v>
      </c>
      <c r="E228" s="81" t="s">
        <v>1123</v>
      </c>
      <c r="F228" s="81" t="s">
        <v>1124</v>
      </c>
      <c r="G228" s="81"/>
      <c r="H228" s="72" t="s">
        <v>1125</v>
      </c>
      <c r="I228" s="81" t="s">
        <v>1126</v>
      </c>
      <c r="J228" s="72" t="s">
        <v>199</v>
      </c>
      <c r="K228" s="72" t="s">
        <v>199</v>
      </c>
      <c r="L228" s="72" t="s">
        <v>199</v>
      </c>
      <c r="M228" s="81" t="s">
        <v>1127</v>
      </c>
      <c r="N228" s="82" t="s">
        <v>1128</v>
      </c>
      <c r="O228" s="81" t="s">
        <v>1129</v>
      </c>
      <c r="P228" s="72" t="s">
        <v>1130</v>
      </c>
      <c r="Q228" s="72" t="s">
        <v>1131</v>
      </c>
      <c r="R228" s="72" t="s">
        <v>99</v>
      </c>
      <c r="S228" s="83">
        <v>45323</v>
      </c>
      <c r="T228" s="83">
        <v>45401</v>
      </c>
      <c r="U228" s="83" t="s">
        <v>512</v>
      </c>
      <c r="V228" s="39" t="s">
        <v>1578</v>
      </c>
      <c r="W228" s="39" t="s">
        <v>1578</v>
      </c>
      <c r="X228" s="91">
        <v>0.45</v>
      </c>
      <c r="Y228" s="72" t="s">
        <v>208</v>
      </c>
      <c r="Z228" s="72" t="s">
        <v>207</v>
      </c>
      <c r="AA228" s="72" t="s">
        <v>374</v>
      </c>
      <c r="AB228" s="72" t="s">
        <v>199</v>
      </c>
      <c r="AC228" s="72" t="s">
        <v>199</v>
      </c>
      <c r="AD228" s="180" t="s">
        <v>487</v>
      </c>
      <c r="AE228" s="180" t="s">
        <v>248</v>
      </c>
      <c r="AF228" s="180" t="s">
        <v>199</v>
      </c>
      <c r="AG228" s="180" t="s">
        <v>199</v>
      </c>
      <c r="AH228" s="180" t="s">
        <v>199</v>
      </c>
      <c r="AI228" s="180" t="s">
        <v>199</v>
      </c>
      <c r="AJ228" s="87" t="s">
        <v>199</v>
      </c>
      <c r="AK228" s="87" t="s">
        <v>199</v>
      </c>
      <c r="AL228" s="81" t="s">
        <v>655</v>
      </c>
    </row>
    <row r="229" spans="2:38" s="187" customFormat="1" ht="128.25" hidden="1">
      <c r="B229" s="81" t="s">
        <v>453</v>
      </c>
      <c r="C229" s="181" t="s">
        <v>454</v>
      </c>
      <c r="D229" s="81" t="s">
        <v>1122</v>
      </c>
      <c r="E229" s="81" t="s">
        <v>1123</v>
      </c>
      <c r="F229" s="81" t="s">
        <v>1124</v>
      </c>
      <c r="G229" s="81"/>
      <c r="H229" s="72" t="s">
        <v>1125</v>
      </c>
      <c r="I229" s="81" t="s">
        <v>1126</v>
      </c>
      <c r="J229" s="72" t="s">
        <v>199</v>
      </c>
      <c r="K229" s="72" t="s">
        <v>199</v>
      </c>
      <c r="L229" s="72" t="s">
        <v>199</v>
      </c>
      <c r="M229" s="81" t="s">
        <v>1132</v>
      </c>
      <c r="N229" s="82" t="s">
        <v>1133</v>
      </c>
      <c r="O229" s="81" t="s">
        <v>1134</v>
      </c>
      <c r="P229" s="72" t="s">
        <v>1130</v>
      </c>
      <c r="Q229" s="72" t="s">
        <v>1131</v>
      </c>
      <c r="R229" s="72" t="s">
        <v>99</v>
      </c>
      <c r="S229" s="83">
        <v>45404</v>
      </c>
      <c r="T229" s="83">
        <v>45433</v>
      </c>
      <c r="U229" s="83" t="s">
        <v>99</v>
      </c>
      <c r="V229" s="39" t="s">
        <v>1578</v>
      </c>
      <c r="W229" s="39" t="s">
        <v>1578</v>
      </c>
      <c r="X229" s="91">
        <v>0.05</v>
      </c>
      <c r="Y229" s="72" t="s">
        <v>208</v>
      </c>
      <c r="Z229" s="72" t="s">
        <v>207</v>
      </c>
      <c r="AA229" s="72" t="s">
        <v>374</v>
      </c>
      <c r="AB229" s="72" t="s">
        <v>199</v>
      </c>
      <c r="AC229" s="72" t="s">
        <v>199</v>
      </c>
      <c r="AD229" s="180" t="s">
        <v>487</v>
      </c>
      <c r="AE229" s="180" t="s">
        <v>248</v>
      </c>
      <c r="AF229" s="180" t="s">
        <v>199</v>
      </c>
      <c r="AG229" s="180" t="s">
        <v>199</v>
      </c>
      <c r="AH229" s="180" t="s">
        <v>199</v>
      </c>
      <c r="AI229" s="180" t="s">
        <v>199</v>
      </c>
      <c r="AJ229" s="87" t="s">
        <v>199</v>
      </c>
      <c r="AK229" s="87" t="s">
        <v>199</v>
      </c>
      <c r="AL229" s="81" t="s">
        <v>655</v>
      </c>
    </row>
    <row r="230" spans="2:38" s="187" customFormat="1" ht="128.25" hidden="1">
      <c r="B230" s="81" t="s">
        <v>453</v>
      </c>
      <c r="C230" s="181" t="s">
        <v>454</v>
      </c>
      <c r="D230" s="81" t="s">
        <v>1122</v>
      </c>
      <c r="E230" s="81" t="s">
        <v>1123</v>
      </c>
      <c r="F230" s="81" t="s">
        <v>1124</v>
      </c>
      <c r="G230" s="81"/>
      <c r="H230" s="72" t="s">
        <v>1125</v>
      </c>
      <c r="I230" s="81" t="s">
        <v>1126</v>
      </c>
      <c r="J230" s="72" t="s">
        <v>199</v>
      </c>
      <c r="K230" s="72" t="s">
        <v>199</v>
      </c>
      <c r="L230" s="72" t="s">
        <v>199</v>
      </c>
      <c r="M230" s="81" t="s">
        <v>1135</v>
      </c>
      <c r="N230" s="81" t="s">
        <v>1136</v>
      </c>
      <c r="O230" s="81" t="s">
        <v>1137</v>
      </c>
      <c r="P230" s="72" t="s">
        <v>1130</v>
      </c>
      <c r="Q230" s="72" t="s">
        <v>1131</v>
      </c>
      <c r="R230" s="72" t="s">
        <v>99</v>
      </c>
      <c r="S230" s="83">
        <v>45404</v>
      </c>
      <c r="T230" s="83">
        <v>45433</v>
      </c>
      <c r="U230" s="83" t="s">
        <v>1138</v>
      </c>
      <c r="V230" s="39" t="s">
        <v>1578</v>
      </c>
      <c r="W230" s="39" t="s">
        <v>1578</v>
      </c>
      <c r="X230" s="91">
        <v>0.2</v>
      </c>
      <c r="Y230" s="72" t="s">
        <v>208</v>
      </c>
      <c r="Z230" s="72" t="s">
        <v>207</v>
      </c>
      <c r="AA230" s="72" t="s">
        <v>199</v>
      </c>
      <c r="AB230" s="72" t="s">
        <v>199</v>
      </c>
      <c r="AC230" s="72" t="s">
        <v>199</v>
      </c>
      <c r="AD230" s="180" t="s">
        <v>487</v>
      </c>
      <c r="AE230" s="180" t="s">
        <v>248</v>
      </c>
      <c r="AF230" s="180" t="s">
        <v>199</v>
      </c>
      <c r="AG230" s="180" t="s">
        <v>199</v>
      </c>
      <c r="AH230" s="180" t="s">
        <v>199</v>
      </c>
      <c r="AI230" s="180" t="s">
        <v>199</v>
      </c>
      <c r="AJ230" s="87" t="s">
        <v>199</v>
      </c>
      <c r="AK230" s="87" t="s">
        <v>199</v>
      </c>
      <c r="AL230" s="81" t="s">
        <v>655</v>
      </c>
    </row>
    <row r="231" spans="2:38" s="187" customFormat="1" ht="128.25" hidden="1">
      <c r="B231" s="81" t="s">
        <v>453</v>
      </c>
      <c r="C231" s="181" t="s">
        <v>454</v>
      </c>
      <c r="D231" s="81" t="s">
        <v>1122</v>
      </c>
      <c r="E231" s="81" t="s">
        <v>1123</v>
      </c>
      <c r="F231" s="81" t="s">
        <v>1124</v>
      </c>
      <c r="G231" s="81"/>
      <c r="H231" s="72" t="s">
        <v>1125</v>
      </c>
      <c r="I231" s="81" t="s">
        <v>1126</v>
      </c>
      <c r="J231" s="72" t="s">
        <v>199</v>
      </c>
      <c r="K231" s="72" t="s">
        <v>199</v>
      </c>
      <c r="L231" s="72" t="s">
        <v>199</v>
      </c>
      <c r="M231" s="81" t="s">
        <v>1139</v>
      </c>
      <c r="N231" s="81" t="s">
        <v>1140</v>
      </c>
      <c r="O231" s="81" t="s">
        <v>1141</v>
      </c>
      <c r="P231" s="72" t="s">
        <v>1130</v>
      </c>
      <c r="Q231" s="72" t="s">
        <v>1131</v>
      </c>
      <c r="R231" s="72" t="s">
        <v>99</v>
      </c>
      <c r="S231" s="83">
        <v>45404</v>
      </c>
      <c r="T231" s="83">
        <v>45426</v>
      </c>
      <c r="U231" s="83" t="s">
        <v>1138</v>
      </c>
      <c r="V231" s="39" t="s">
        <v>1578</v>
      </c>
      <c r="W231" s="39" t="s">
        <v>1578</v>
      </c>
      <c r="X231" s="91">
        <v>0.1</v>
      </c>
      <c r="Y231" s="72" t="s">
        <v>208</v>
      </c>
      <c r="Z231" s="72" t="s">
        <v>247</v>
      </c>
      <c r="AA231" s="72" t="s">
        <v>199</v>
      </c>
      <c r="AB231" s="72" t="s">
        <v>199</v>
      </c>
      <c r="AC231" s="72" t="s">
        <v>199</v>
      </c>
      <c r="AD231" s="180" t="s">
        <v>487</v>
      </c>
      <c r="AE231" s="180" t="s">
        <v>248</v>
      </c>
      <c r="AF231" s="180" t="s">
        <v>199</v>
      </c>
      <c r="AG231" s="180" t="s">
        <v>199</v>
      </c>
      <c r="AH231" s="180" t="s">
        <v>199</v>
      </c>
      <c r="AI231" s="180" t="s">
        <v>199</v>
      </c>
      <c r="AJ231" s="87" t="s">
        <v>199</v>
      </c>
      <c r="AK231" s="87" t="s">
        <v>199</v>
      </c>
      <c r="AL231" s="81" t="s">
        <v>775</v>
      </c>
    </row>
    <row r="232" spans="2:38" s="187" customFormat="1" ht="213.75" hidden="1">
      <c r="B232" s="81" t="s">
        <v>453</v>
      </c>
      <c r="C232" s="181" t="s">
        <v>454</v>
      </c>
      <c r="D232" s="81" t="s">
        <v>1122</v>
      </c>
      <c r="E232" s="81" t="s">
        <v>1123</v>
      </c>
      <c r="F232" s="81" t="s">
        <v>1124</v>
      </c>
      <c r="G232" s="81"/>
      <c r="H232" s="72" t="s">
        <v>1125</v>
      </c>
      <c r="I232" s="81" t="s">
        <v>1126</v>
      </c>
      <c r="J232" s="72" t="s">
        <v>199</v>
      </c>
      <c r="K232" s="72" t="s">
        <v>199</v>
      </c>
      <c r="L232" s="72" t="s">
        <v>199</v>
      </c>
      <c r="M232" s="81" t="s">
        <v>1142</v>
      </c>
      <c r="N232" s="81" t="s">
        <v>1143</v>
      </c>
      <c r="O232" s="81" t="s">
        <v>1144</v>
      </c>
      <c r="P232" s="72" t="s">
        <v>1130</v>
      </c>
      <c r="Q232" s="72" t="s">
        <v>1131</v>
      </c>
      <c r="R232" s="72" t="s">
        <v>99</v>
      </c>
      <c r="S232" s="83">
        <v>45427</v>
      </c>
      <c r="T232" s="83">
        <v>45450</v>
      </c>
      <c r="U232" s="83" t="s">
        <v>1138</v>
      </c>
      <c r="V232" s="39" t="s">
        <v>1578</v>
      </c>
      <c r="W232" s="39" t="s">
        <v>1578</v>
      </c>
      <c r="X232" s="91">
        <v>0.1</v>
      </c>
      <c r="Y232" s="72" t="s">
        <v>208</v>
      </c>
      <c r="Z232" s="72" t="s">
        <v>247</v>
      </c>
      <c r="AA232" s="72" t="s">
        <v>199</v>
      </c>
      <c r="AB232" s="72" t="s">
        <v>199</v>
      </c>
      <c r="AC232" s="72" t="s">
        <v>199</v>
      </c>
      <c r="AD232" s="180" t="s">
        <v>487</v>
      </c>
      <c r="AE232" s="180" t="s">
        <v>248</v>
      </c>
      <c r="AF232" s="180" t="s">
        <v>199</v>
      </c>
      <c r="AG232" s="180" t="s">
        <v>199</v>
      </c>
      <c r="AH232" s="180" t="s">
        <v>199</v>
      </c>
      <c r="AI232" s="180" t="s">
        <v>199</v>
      </c>
      <c r="AJ232" s="87" t="s">
        <v>199</v>
      </c>
      <c r="AK232" s="87" t="s">
        <v>199</v>
      </c>
      <c r="AL232" s="81" t="s">
        <v>775</v>
      </c>
    </row>
    <row r="233" spans="2:38" s="187" customFormat="1" ht="128.25" hidden="1">
      <c r="B233" s="81" t="s">
        <v>453</v>
      </c>
      <c r="C233" s="181" t="s">
        <v>454</v>
      </c>
      <c r="D233" s="81" t="s">
        <v>1122</v>
      </c>
      <c r="E233" s="81" t="s">
        <v>1123</v>
      </c>
      <c r="F233" s="81" t="s">
        <v>1124</v>
      </c>
      <c r="G233" s="81"/>
      <c r="H233" s="72" t="s">
        <v>1125</v>
      </c>
      <c r="I233" s="81" t="s">
        <v>1126</v>
      </c>
      <c r="J233" s="72" t="s">
        <v>199</v>
      </c>
      <c r="K233" s="72" t="s">
        <v>199</v>
      </c>
      <c r="L233" s="72" t="s">
        <v>199</v>
      </c>
      <c r="M233" s="81" t="s">
        <v>1145</v>
      </c>
      <c r="N233" s="81" t="s">
        <v>1146</v>
      </c>
      <c r="O233" s="81" t="s">
        <v>1147</v>
      </c>
      <c r="P233" s="72" t="s">
        <v>1130</v>
      </c>
      <c r="Q233" s="72" t="s">
        <v>1131</v>
      </c>
      <c r="R233" s="72" t="s">
        <v>99</v>
      </c>
      <c r="S233" s="83">
        <v>45454</v>
      </c>
      <c r="T233" s="83">
        <v>45460</v>
      </c>
      <c r="U233" s="83" t="s">
        <v>1138</v>
      </c>
      <c r="V233" s="39" t="s">
        <v>1578</v>
      </c>
      <c r="W233" s="39" t="s">
        <v>1578</v>
      </c>
      <c r="X233" s="91">
        <v>0.05</v>
      </c>
      <c r="Y233" s="72" t="s">
        <v>208</v>
      </c>
      <c r="Z233" s="72" t="s">
        <v>247</v>
      </c>
      <c r="AA233" s="72" t="s">
        <v>199</v>
      </c>
      <c r="AB233" s="72" t="s">
        <v>199</v>
      </c>
      <c r="AC233" s="72" t="s">
        <v>199</v>
      </c>
      <c r="AD233" s="180" t="s">
        <v>487</v>
      </c>
      <c r="AE233" s="180" t="s">
        <v>248</v>
      </c>
      <c r="AF233" s="180" t="s">
        <v>199</v>
      </c>
      <c r="AG233" s="180" t="s">
        <v>199</v>
      </c>
      <c r="AH233" s="180" t="s">
        <v>199</v>
      </c>
      <c r="AI233" s="180" t="s">
        <v>199</v>
      </c>
      <c r="AJ233" s="87" t="s">
        <v>199</v>
      </c>
      <c r="AK233" s="87" t="s">
        <v>199</v>
      </c>
      <c r="AL233" s="81" t="s">
        <v>775</v>
      </c>
    </row>
    <row r="234" spans="2:38" s="187" customFormat="1" ht="128.25" hidden="1">
      <c r="B234" s="81" t="s">
        <v>453</v>
      </c>
      <c r="C234" s="181" t="s">
        <v>454</v>
      </c>
      <c r="D234" s="81" t="s">
        <v>1122</v>
      </c>
      <c r="E234" s="81" t="s">
        <v>1123</v>
      </c>
      <c r="F234" s="81" t="s">
        <v>1124</v>
      </c>
      <c r="G234" s="81"/>
      <c r="H234" s="72" t="s">
        <v>1125</v>
      </c>
      <c r="I234" s="81" t="s">
        <v>1126</v>
      </c>
      <c r="J234" s="72" t="s">
        <v>199</v>
      </c>
      <c r="K234" s="72" t="s">
        <v>199</v>
      </c>
      <c r="L234" s="72" t="s">
        <v>199</v>
      </c>
      <c r="M234" s="81" t="s">
        <v>1148</v>
      </c>
      <c r="N234" s="81" t="s">
        <v>1149</v>
      </c>
      <c r="O234" s="81" t="s">
        <v>1150</v>
      </c>
      <c r="P234" s="72" t="s">
        <v>1130</v>
      </c>
      <c r="Q234" s="72" t="s">
        <v>1131</v>
      </c>
      <c r="R234" s="72" t="s">
        <v>99</v>
      </c>
      <c r="S234" s="83">
        <v>45461</v>
      </c>
      <c r="T234" s="83">
        <v>45471</v>
      </c>
      <c r="U234" s="83" t="s">
        <v>0</v>
      </c>
      <c r="V234" s="39" t="s">
        <v>1578</v>
      </c>
      <c r="W234" s="39" t="s">
        <v>1578</v>
      </c>
      <c r="X234" s="91">
        <v>0.05</v>
      </c>
      <c r="Y234" s="72" t="s">
        <v>208</v>
      </c>
      <c r="Z234" s="72" t="s">
        <v>247</v>
      </c>
      <c r="AA234" s="72" t="s">
        <v>245</v>
      </c>
      <c r="AB234" s="72" t="s">
        <v>199</v>
      </c>
      <c r="AC234" s="72" t="s">
        <v>199</v>
      </c>
      <c r="AD234" s="180" t="s">
        <v>487</v>
      </c>
      <c r="AE234" s="180" t="s">
        <v>248</v>
      </c>
      <c r="AF234" s="180" t="s">
        <v>199</v>
      </c>
      <c r="AG234" s="180" t="s">
        <v>199</v>
      </c>
      <c r="AH234" s="180" t="s">
        <v>199</v>
      </c>
      <c r="AI234" s="180" t="s">
        <v>199</v>
      </c>
      <c r="AJ234" s="87" t="s">
        <v>199</v>
      </c>
      <c r="AK234" s="87" t="s">
        <v>199</v>
      </c>
      <c r="AL234" s="81" t="s">
        <v>1151</v>
      </c>
    </row>
    <row r="235" spans="2:38" s="187" customFormat="1" ht="128.25" hidden="1">
      <c r="B235" s="81" t="s">
        <v>453</v>
      </c>
      <c r="C235" s="181" t="s">
        <v>454</v>
      </c>
      <c r="D235" s="81" t="s">
        <v>1122</v>
      </c>
      <c r="E235" s="81" t="s">
        <v>1123</v>
      </c>
      <c r="F235" s="81" t="s">
        <v>1152</v>
      </c>
      <c r="G235" s="81"/>
      <c r="H235" s="72" t="s">
        <v>1125</v>
      </c>
      <c r="I235" s="72" t="s">
        <v>199</v>
      </c>
      <c r="J235" s="81" t="s">
        <v>1126</v>
      </c>
      <c r="K235" s="72" t="s">
        <v>199</v>
      </c>
      <c r="L235" s="72" t="s">
        <v>199</v>
      </c>
      <c r="M235" s="81" t="s">
        <v>1153</v>
      </c>
      <c r="N235" s="81" t="s">
        <v>1154</v>
      </c>
      <c r="O235" s="81" t="s">
        <v>1155</v>
      </c>
      <c r="P235" s="72" t="s">
        <v>1130</v>
      </c>
      <c r="Q235" s="72" t="s">
        <v>1131</v>
      </c>
      <c r="R235" s="72" t="s">
        <v>99</v>
      </c>
      <c r="S235" s="83">
        <v>45475</v>
      </c>
      <c r="T235" s="83">
        <v>45541</v>
      </c>
      <c r="U235" s="83" t="s">
        <v>512</v>
      </c>
      <c r="V235" s="39" t="s">
        <v>1578</v>
      </c>
      <c r="W235" s="39" t="s">
        <v>1578</v>
      </c>
      <c r="X235" s="91">
        <v>0.3</v>
      </c>
      <c r="Y235" s="72" t="s">
        <v>208</v>
      </c>
      <c r="Z235" s="72" t="s">
        <v>207</v>
      </c>
      <c r="AA235" s="72" t="s">
        <v>199</v>
      </c>
      <c r="AB235" s="72" t="s">
        <v>199</v>
      </c>
      <c r="AC235" s="72" t="s">
        <v>199</v>
      </c>
      <c r="AD235" s="180" t="s">
        <v>487</v>
      </c>
      <c r="AE235" s="180" t="s">
        <v>248</v>
      </c>
      <c r="AF235" s="180" t="s">
        <v>199</v>
      </c>
      <c r="AG235" s="180" t="s">
        <v>199</v>
      </c>
      <c r="AH235" s="180" t="s">
        <v>199</v>
      </c>
      <c r="AI235" s="180" t="s">
        <v>199</v>
      </c>
      <c r="AJ235" s="87" t="s">
        <v>199</v>
      </c>
      <c r="AK235" s="87" t="s">
        <v>199</v>
      </c>
      <c r="AL235" s="81" t="s">
        <v>655</v>
      </c>
    </row>
    <row r="236" spans="2:38" s="187" customFormat="1" ht="128.25" hidden="1">
      <c r="B236" s="81" t="s">
        <v>453</v>
      </c>
      <c r="C236" s="181" t="s">
        <v>454</v>
      </c>
      <c r="D236" s="81" t="s">
        <v>1122</v>
      </c>
      <c r="E236" s="81" t="s">
        <v>1123</v>
      </c>
      <c r="F236" s="81" t="s">
        <v>1152</v>
      </c>
      <c r="G236" s="81"/>
      <c r="H236" s="72" t="s">
        <v>1125</v>
      </c>
      <c r="I236" s="72" t="s">
        <v>199</v>
      </c>
      <c r="J236" s="81" t="s">
        <v>1126</v>
      </c>
      <c r="K236" s="72" t="s">
        <v>199</v>
      </c>
      <c r="L236" s="72" t="s">
        <v>199</v>
      </c>
      <c r="M236" s="81" t="s">
        <v>1156</v>
      </c>
      <c r="N236" s="81" t="s">
        <v>1157</v>
      </c>
      <c r="O236" s="81" t="s">
        <v>1158</v>
      </c>
      <c r="P236" s="72" t="s">
        <v>1130</v>
      </c>
      <c r="Q236" s="72" t="s">
        <v>1131</v>
      </c>
      <c r="R236" s="72" t="s">
        <v>99</v>
      </c>
      <c r="S236" s="83">
        <v>45544</v>
      </c>
      <c r="T236" s="83">
        <v>45576</v>
      </c>
      <c r="U236" s="83" t="s">
        <v>512</v>
      </c>
      <c r="V236" s="39" t="s">
        <v>1578</v>
      </c>
      <c r="W236" s="39" t="s">
        <v>1578</v>
      </c>
      <c r="X236" s="91">
        <v>0.05</v>
      </c>
      <c r="Y236" s="72" t="s">
        <v>208</v>
      </c>
      <c r="Z236" s="72" t="s">
        <v>207</v>
      </c>
      <c r="AA236" s="72" t="s">
        <v>199</v>
      </c>
      <c r="AB236" s="72" t="s">
        <v>199</v>
      </c>
      <c r="AC236" s="72" t="s">
        <v>199</v>
      </c>
      <c r="AD236" s="180" t="s">
        <v>487</v>
      </c>
      <c r="AE236" s="180" t="s">
        <v>248</v>
      </c>
      <c r="AF236" s="180" t="s">
        <v>199</v>
      </c>
      <c r="AG236" s="180" t="s">
        <v>199</v>
      </c>
      <c r="AH236" s="180" t="s">
        <v>199</v>
      </c>
      <c r="AI236" s="180" t="s">
        <v>199</v>
      </c>
      <c r="AJ236" s="87" t="s">
        <v>199</v>
      </c>
      <c r="AK236" s="87" t="s">
        <v>199</v>
      </c>
      <c r="AL236" s="81" t="s">
        <v>655</v>
      </c>
    </row>
    <row r="237" spans="2:38" s="187" customFormat="1" ht="128.25" hidden="1">
      <c r="B237" s="81" t="s">
        <v>453</v>
      </c>
      <c r="C237" s="181" t="s">
        <v>454</v>
      </c>
      <c r="D237" s="81" t="s">
        <v>1122</v>
      </c>
      <c r="E237" s="81" t="s">
        <v>1123</v>
      </c>
      <c r="F237" s="81" t="s">
        <v>1152</v>
      </c>
      <c r="G237" s="81"/>
      <c r="H237" s="72" t="s">
        <v>1125</v>
      </c>
      <c r="I237" s="72" t="s">
        <v>199</v>
      </c>
      <c r="J237" s="81" t="s">
        <v>1126</v>
      </c>
      <c r="K237" s="72" t="s">
        <v>199</v>
      </c>
      <c r="L237" s="72" t="s">
        <v>199</v>
      </c>
      <c r="M237" s="81" t="s">
        <v>1159</v>
      </c>
      <c r="N237" s="81" t="s">
        <v>1154</v>
      </c>
      <c r="O237" s="81" t="s">
        <v>1160</v>
      </c>
      <c r="P237" s="72" t="s">
        <v>1130</v>
      </c>
      <c r="Q237" s="72" t="s">
        <v>1131</v>
      </c>
      <c r="R237" s="72" t="s">
        <v>99</v>
      </c>
      <c r="S237" s="83">
        <v>45544</v>
      </c>
      <c r="T237" s="83">
        <v>45596</v>
      </c>
      <c r="U237" s="83" t="s">
        <v>512</v>
      </c>
      <c r="V237" s="39" t="s">
        <v>1578</v>
      </c>
      <c r="W237" s="39" t="s">
        <v>1578</v>
      </c>
      <c r="X237" s="91">
        <v>0.3</v>
      </c>
      <c r="Y237" s="72" t="s">
        <v>208</v>
      </c>
      <c r="Z237" s="72" t="s">
        <v>199</v>
      </c>
      <c r="AA237" s="72" t="s">
        <v>199</v>
      </c>
      <c r="AB237" s="72" t="s">
        <v>199</v>
      </c>
      <c r="AC237" s="72" t="s">
        <v>199</v>
      </c>
      <c r="AD237" s="180" t="s">
        <v>487</v>
      </c>
      <c r="AE237" s="180" t="s">
        <v>248</v>
      </c>
      <c r="AF237" s="180" t="s">
        <v>199</v>
      </c>
      <c r="AG237" s="180" t="s">
        <v>199</v>
      </c>
      <c r="AH237" s="180" t="s">
        <v>199</v>
      </c>
      <c r="AI237" s="180" t="s">
        <v>199</v>
      </c>
      <c r="AJ237" s="87" t="s">
        <v>199</v>
      </c>
      <c r="AK237" s="87" t="s">
        <v>199</v>
      </c>
      <c r="AL237" s="81" t="s">
        <v>655</v>
      </c>
    </row>
    <row r="238" spans="2:38" s="187" customFormat="1" ht="128.25" hidden="1">
      <c r="B238" s="81" t="s">
        <v>453</v>
      </c>
      <c r="C238" s="181" t="s">
        <v>454</v>
      </c>
      <c r="D238" s="81" t="s">
        <v>1122</v>
      </c>
      <c r="E238" s="81" t="s">
        <v>1123</v>
      </c>
      <c r="F238" s="81" t="s">
        <v>1152</v>
      </c>
      <c r="G238" s="81"/>
      <c r="H238" s="72" t="s">
        <v>1125</v>
      </c>
      <c r="I238" s="72" t="s">
        <v>199</v>
      </c>
      <c r="J238" s="81" t="s">
        <v>1126</v>
      </c>
      <c r="K238" s="72" t="s">
        <v>199</v>
      </c>
      <c r="L238" s="72" t="s">
        <v>199</v>
      </c>
      <c r="M238" s="81" t="s">
        <v>1161</v>
      </c>
      <c r="N238" s="81" t="s">
        <v>1162</v>
      </c>
      <c r="O238" s="81" t="s">
        <v>1163</v>
      </c>
      <c r="P238" s="72" t="s">
        <v>1130</v>
      </c>
      <c r="Q238" s="72" t="s">
        <v>1131</v>
      </c>
      <c r="R238" s="72" t="s">
        <v>99</v>
      </c>
      <c r="S238" s="83">
        <v>45597</v>
      </c>
      <c r="T238" s="83">
        <v>45625</v>
      </c>
      <c r="U238" s="83" t="s">
        <v>512</v>
      </c>
      <c r="V238" s="39" t="s">
        <v>1578</v>
      </c>
      <c r="W238" s="39" t="s">
        <v>1578</v>
      </c>
      <c r="X238" s="91">
        <v>0.3</v>
      </c>
      <c r="Y238" s="72" t="s">
        <v>208</v>
      </c>
      <c r="Z238" s="72" t="s">
        <v>207</v>
      </c>
      <c r="AA238" s="72" t="s">
        <v>374</v>
      </c>
      <c r="AB238" s="72" t="s">
        <v>199</v>
      </c>
      <c r="AC238" s="72" t="s">
        <v>199</v>
      </c>
      <c r="AD238" s="180" t="s">
        <v>487</v>
      </c>
      <c r="AE238" s="180" t="s">
        <v>248</v>
      </c>
      <c r="AF238" s="180" t="s">
        <v>199</v>
      </c>
      <c r="AG238" s="180" t="s">
        <v>199</v>
      </c>
      <c r="AH238" s="180" t="s">
        <v>199</v>
      </c>
      <c r="AI238" s="180" t="s">
        <v>199</v>
      </c>
      <c r="AJ238" s="87" t="s">
        <v>199</v>
      </c>
      <c r="AK238" s="87" t="s">
        <v>199</v>
      </c>
      <c r="AL238" s="81" t="s">
        <v>655</v>
      </c>
    </row>
    <row r="239" spans="2:38" s="187" customFormat="1" ht="128.25" hidden="1">
      <c r="B239" s="81" t="s">
        <v>453</v>
      </c>
      <c r="C239" s="181" t="s">
        <v>454</v>
      </c>
      <c r="D239" s="81" t="s">
        <v>1122</v>
      </c>
      <c r="E239" s="81" t="s">
        <v>1123</v>
      </c>
      <c r="F239" s="81" t="s">
        <v>1152</v>
      </c>
      <c r="G239" s="81"/>
      <c r="H239" s="72" t="s">
        <v>1125</v>
      </c>
      <c r="I239" s="72" t="s">
        <v>199</v>
      </c>
      <c r="J239" s="81" t="s">
        <v>1126</v>
      </c>
      <c r="K239" s="72" t="s">
        <v>199</v>
      </c>
      <c r="L239" s="72" t="s">
        <v>199</v>
      </c>
      <c r="M239" s="81" t="s">
        <v>1164</v>
      </c>
      <c r="N239" s="81" t="s">
        <v>1157</v>
      </c>
      <c r="O239" s="81" t="s">
        <v>1165</v>
      </c>
      <c r="P239" s="72" t="s">
        <v>1130</v>
      </c>
      <c r="Q239" s="72" t="s">
        <v>1131</v>
      </c>
      <c r="R239" s="72" t="s">
        <v>99</v>
      </c>
      <c r="S239" s="83">
        <v>45614</v>
      </c>
      <c r="T239" s="83">
        <v>45646</v>
      </c>
      <c r="U239" s="83" t="s">
        <v>512</v>
      </c>
      <c r="V239" s="39" t="s">
        <v>1578</v>
      </c>
      <c r="W239" s="39" t="s">
        <v>1578</v>
      </c>
      <c r="X239" s="91">
        <v>0.05</v>
      </c>
      <c r="Y239" s="72" t="s">
        <v>208</v>
      </c>
      <c r="Z239" s="72" t="s">
        <v>207</v>
      </c>
      <c r="AA239" s="72" t="s">
        <v>374</v>
      </c>
      <c r="AB239" s="72" t="s">
        <v>199</v>
      </c>
      <c r="AC239" s="72" t="s">
        <v>199</v>
      </c>
      <c r="AD239" s="180" t="s">
        <v>487</v>
      </c>
      <c r="AE239" s="180" t="s">
        <v>248</v>
      </c>
      <c r="AF239" s="180" t="s">
        <v>199</v>
      </c>
      <c r="AG239" s="180" t="s">
        <v>199</v>
      </c>
      <c r="AH239" s="180" t="s">
        <v>199</v>
      </c>
      <c r="AI239" s="180" t="s">
        <v>199</v>
      </c>
      <c r="AJ239" s="87" t="s">
        <v>199</v>
      </c>
      <c r="AK239" s="87" t="s">
        <v>199</v>
      </c>
      <c r="AL239" s="81" t="s">
        <v>655</v>
      </c>
    </row>
    <row r="240" spans="2:38" s="187" customFormat="1" ht="128.25" hidden="1">
      <c r="B240" s="180" t="s">
        <v>453</v>
      </c>
      <c r="C240" s="181" t="s">
        <v>454</v>
      </c>
      <c r="D240" s="180" t="s">
        <v>1122</v>
      </c>
      <c r="E240" s="81" t="s">
        <v>1123</v>
      </c>
      <c r="F240" s="180" t="s">
        <v>1166</v>
      </c>
      <c r="G240" s="180"/>
      <c r="H240" s="180" t="s">
        <v>1167</v>
      </c>
      <c r="I240" s="180" t="s">
        <v>863</v>
      </c>
      <c r="J240" s="180" t="s">
        <v>199</v>
      </c>
      <c r="K240" s="180" t="s">
        <v>199</v>
      </c>
      <c r="L240" s="180" t="s">
        <v>199</v>
      </c>
      <c r="M240" s="180" t="s">
        <v>1168</v>
      </c>
      <c r="N240" s="180" t="s">
        <v>1168</v>
      </c>
      <c r="O240" s="183" t="s">
        <v>1169</v>
      </c>
      <c r="P240" s="180" t="s">
        <v>486</v>
      </c>
      <c r="Q240" s="180" t="s">
        <v>1170</v>
      </c>
      <c r="R240" s="180" t="s">
        <v>99</v>
      </c>
      <c r="S240" s="184">
        <v>45474</v>
      </c>
      <c r="T240" s="184">
        <v>45519</v>
      </c>
      <c r="U240" s="184" t="s">
        <v>512</v>
      </c>
      <c r="V240" s="40"/>
      <c r="W240" s="180"/>
      <c r="X240" s="180"/>
      <c r="Y240" s="180" t="s">
        <v>207</v>
      </c>
      <c r="Z240" s="180" t="s">
        <v>208</v>
      </c>
      <c r="AA240" s="180" t="s">
        <v>374</v>
      </c>
      <c r="AB240" s="180" t="s">
        <v>199</v>
      </c>
      <c r="AC240" s="180" t="s">
        <v>199</v>
      </c>
      <c r="AD240" s="180" t="s">
        <v>487</v>
      </c>
      <c r="AE240" s="180" t="s">
        <v>199</v>
      </c>
      <c r="AF240" s="180" t="s">
        <v>199</v>
      </c>
      <c r="AG240" s="180" t="s">
        <v>199</v>
      </c>
      <c r="AH240" s="180" t="s">
        <v>199</v>
      </c>
      <c r="AI240" s="180" t="s">
        <v>199</v>
      </c>
      <c r="AJ240" s="180" t="s">
        <v>199</v>
      </c>
      <c r="AK240" s="180" t="s">
        <v>199</v>
      </c>
      <c r="AL240" s="180" t="s">
        <v>611</v>
      </c>
    </row>
    <row r="241" spans="2:38" s="187" customFormat="1" ht="128.25" hidden="1">
      <c r="B241" s="180" t="s">
        <v>453</v>
      </c>
      <c r="C241" s="181" t="s">
        <v>454</v>
      </c>
      <c r="D241" s="180" t="s">
        <v>1122</v>
      </c>
      <c r="E241" s="81" t="s">
        <v>1123</v>
      </c>
      <c r="F241" s="180" t="s">
        <v>1166</v>
      </c>
      <c r="G241" s="180"/>
      <c r="H241" s="180" t="s">
        <v>1167</v>
      </c>
      <c r="I241" s="180" t="s">
        <v>863</v>
      </c>
      <c r="J241" s="180" t="s">
        <v>199</v>
      </c>
      <c r="K241" s="180" t="s">
        <v>199</v>
      </c>
      <c r="L241" s="180" t="s">
        <v>199</v>
      </c>
      <c r="M241" s="180" t="s">
        <v>489</v>
      </c>
      <c r="N241" s="180" t="s">
        <v>489</v>
      </c>
      <c r="O241" s="183" t="s">
        <v>1171</v>
      </c>
      <c r="P241" s="180" t="s">
        <v>486</v>
      </c>
      <c r="Q241" s="180" t="s">
        <v>1172</v>
      </c>
      <c r="R241" s="180" t="s">
        <v>99</v>
      </c>
      <c r="S241" s="184">
        <v>45519</v>
      </c>
      <c r="T241" s="184">
        <v>45565</v>
      </c>
      <c r="U241" s="184" t="s">
        <v>512</v>
      </c>
      <c r="V241" s="40"/>
      <c r="W241" s="180"/>
      <c r="X241" s="180"/>
      <c r="Y241" s="180" t="s">
        <v>207</v>
      </c>
      <c r="Z241" s="180" t="s">
        <v>208</v>
      </c>
      <c r="AA241" s="180" t="s">
        <v>374</v>
      </c>
      <c r="AB241" s="180" t="s">
        <v>199</v>
      </c>
      <c r="AC241" s="180" t="s">
        <v>199</v>
      </c>
      <c r="AD241" s="180" t="s">
        <v>487</v>
      </c>
      <c r="AE241" s="180" t="s">
        <v>199</v>
      </c>
      <c r="AF241" s="180" t="s">
        <v>199</v>
      </c>
      <c r="AG241" s="180" t="s">
        <v>199</v>
      </c>
      <c r="AH241" s="180" t="s">
        <v>199</v>
      </c>
      <c r="AI241" s="180" t="s">
        <v>199</v>
      </c>
      <c r="AJ241" s="180" t="s">
        <v>199</v>
      </c>
      <c r="AK241" s="180" t="s">
        <v>199</v>
      </c>
      <c r="AL241" s="180" t="s">
        <v>611</v>
      </c>
    </row>
    <row r="242" spans="2:38" s="187" customFormat="1" ht="171" hidden="1">
      <c r="B242" s="81" t="s">
        <v>453</v>
      </c>
      <c r="C242" s="92" t="s">
        <v>859</v>
      </c>
      <c r="D242" s="81" t="s">
        <v>1173</v>
      </c>
      <c r="E242" s="81" t="s">
        <v>1174</v>
      </c>
      <c r="F242" s="81" t="s">
        <v>1175</v>
      </c>
      <c r="G242" s="81"/>
      <c r="H242" s="72" t="s">
        <v>1125</v>
      </c>
      <c r="I242" s="81" t="s">
        <v>1176</v>
      </c>
      <c r="J242" s="72" t="s">
        <v>199</v>
      </c>
      <c r="K242" s="72" t="s">
        <v>199</v>
      </c>
      <c r="L242" s="72" t="s">
        <v>199</v>
      </c>
      <c r="M242" s="81" t="s">
        <v>1177</v>
      </c>
      <c r="N242" s="81" t="s">
        <v>1178</v>
      </c>
      <c r="O242" s="81" t="s">
        <v>1179</v>
      </c>
      <c r="P242" s="72" t="s">
        <v>1130</v>
      </c>
      <c r="Q242" s="72"/>
      <c r="R242" s="72" t="s">
        <v>99</v>
      </c>
      <c r="S242" s="83">
        <v>45323</v>
      </c>
      <c r="T242" s="83">
        <v>45418</v>
      </c>
      <c r="U242" s="83" t="s">
        <v>99</v>
      </c>
      <c r="V242" s="39" t="s">
        <v>1578</v>
      </c>
      <c r="W242" s="39" t="s">
        <v>1578</v>
      </c>
      <c r="X242" s="91">
        <v>0.45</v>
      </c>
      <c r="Y242" s="72" t="s">
        <v>208</v>
      </c>
      <c r="Z242" s="72" t="s">
        <v>207</v>
      </c>
      <c r="AA242" s="72" t="s">
        <v>374</v>
      </c>
      <c r="AB242" s="72" t="s">
        <v>354</v>
      </c>
      <c r="AC242" s="72" t="s">
        <v>199</v>
      </c>
      <c r="AD242" s="180" t="s">
        <v>487</v>
      </c>
      <c r="AE242" s="180" t="s">
        <v>248</v>
      </c>
      <c r="AF242" s="180" t="s">
        <v>199</v>
      </c>
      <c r="AG242" s="180" t="s">
        <v>199</v>
      </c>
      <c r="AH242" s="180" t="s">
        <v>199</v>
      </c>
      <c r="AI242" s="180" t="s">
        <v>199</v>
      </c>
      <c r="AJ242" s="87" t="s">
        <v>199</v>
      </c>
      <c r="AK242" s="87" t="s">
        <v>199</v>
      </c>
      <c r="AL242" s="81" t="s">
        <v>655</v>
      </c>
    </row>
    <row r="243" spans="2:38" s="187" customFormat="1" ht="171" hidden="1">
      <c r="B243" s="81" t="s">
        <v>453</v>
      </c>
      <c r="C243" s="92" t="s">
        <v>859</v>
      </c>
      <c r="D243" s="81" t="s">
        <v>1173</v>
      </c>
      <c r="E243" s="81" t="s">
        <v>1174</v>
      </c>
      <c r="F243" s="81" t="s">
        <v>1175</v>
      </c>
      <c r="G243" s="81"/>
      <c r="H243" s="72" t="s">
        <v>1125</v>
      </c>
      <c r="I243" s="81" t="s">
        <v>1176</v>
      </c>
      <c r="J243" s="72" t="s">
        <v>199</v>
      </c>
      <c r="K243" s="72" t="s">
        <v>199</v>
      </c>
      <c r="L243" s="72" t="s">
        <v>199</v>
      </c>
      <c r="M243" s="81" t="s">
        <v>1180</v>
      </c>
      <c r="N243" s="81" t="s">
        <v>1181</v>
      </c>
      <c r="O243" s="81" t="s">
        <v>1182</v>
      </c>
      <c r="P243" s="72" t="s">
        <v>1130</v>
      </c>
      <c r="Q243" s="72" t="s">
        <v>1183</v>
      </c>
      <c r="R243" s="72" t="s">
        <v>99</v>
      </c>
      <c r="S243" s="83">
        <v>45418</v>
      </c>
      <c r="T243" s="83">
        <v>45450</v>
      </c>
      <c r="U243" s="83" t="s">
        <v>99</v>
      </c>
      <c r="V243" s="39" t="s">
        <v>1578</v>
      </c>
      <c r="W243" s="39" t="s">
        <v>1578</v>
      </c>
      <c r="X243" s="91">
        <v>0.05</v>
      </c>
      <c r="Y243" s="72" t="s">
        <v>208</v>
      </c>
      <c r="Z243" s="72" t="s">
        <v>207</v>
      </c>
      <c r="AA243" s="72" t="s">
        <v>374</v>
      </c>
      <c r="AB243" s="72" t="s">
        <v>354</v>
      </c>
      <c r="AC243" s="72" t="s">
        <v>199</v>
      </c>
      <c r="AD243" s="180" t="s">
        <v>487</v>
      </c>
      <c r="AE243" s="180" t="s">
        <v>248</v>
      </c>
      <c r="AF243" s="180" t="s">
        <v>199</v>
      </c>
      <c r="AG243" s="180" t="s">
        <v>199</v>
      </c>
      <c r="AH243" s="180" t="s">
        <v>199</v>
      </c>
      <c r="AI243" s="180" t="s">
        <v>199</v>
      </c>
      <c r="AJ243" s="87" t="s">
        <v>199</v>
      </c>
      <c r="AK243" s="87" t="s">
        <v>199</v>
      </c>
      <c r="AL243" s="81" t="s">
        <v>655</v>
      </c>
    </row>
    <row r="244" spans="2:38" s="187" customFormat="1" ht="171" hidden="1">
      <c r="B244" s="81" t="s">
        <v>453</v>
      </c>
      <c r="C244" s="92" t="s">
        <v>859</v>
      </c>
      <c r="D244" s="81" t="s">
        <v>1173</v>
      </c>
      <c r="E244" s="81" t="s">
        <v>1174</v>
      </c>
      <c r="F244" s="81" t="s">
        <v>1184</v>
      </c>
      <c r="G244" s="81"/>
      <c r="H244" s="72" t="s">
        <v>1125</v>
      </c>
      <c r="I244" s="81" t="s">
        <v>1176</v>
      </c>
      <c r="J244" s="72" t="s">
        <v>199</v>
      </c>
      <c r="K244" s="72" t="s">
        <v>199</v>
      </c>
      <c r="L244" s="72" t="s">
        <v>199</v>
      </c>
      <c r="M244" s="81" t="s">
        <v>1185</v>
      </c>
      <c r="N244" s="81" t="s">
        <v>1186</v>
      </c>
      <c r="O244" s="81" t="s">
        <v>1187</v>
      </c>
      <c r="P244" s="72" t="s">
        <v>1130</v>
      </c>
      <c r="Q244" s="72" t="s">
        <v>1183</v>
      </c>
      <c r="R244" s="72" t="s">
        <v>99</v>
      </c>
      <c r="S244" s="83">
        <v>45323</v>
      </c>
      <c r="T244" s="83">
        <v>45418</v>
      </c>
      <c r="U244" s="83" t="s">
        <v>99</v>
      </c>
      <c r="V244" s="39" t="s">
        <v>1578</v>
      </c>
      <c r="W244" s="39" t="s">
        <v>1578</v>
      </c>
      <c r="X244" s="91">
        <v>0.45</v>
      </c>
      <c r="Y244" s="72" t="s">
        <v>207</v>
      </c>
      <c r="Z244" s="72" t="s">
        <v>374</v>
      </c>
      <c r="AA244" s="72" t="s">
        <v>354</v>
      </c>
      <c r="AB244" s="72" t="s">
        <v>199</v>
      </c>
      <c r="AC244" s="72" t="s">
        <v>199</v>
      </c>
      <c r="AD244" s="180" t="s">
        <v>209</v>
      </c>
      <c r="AE244" s="180" t="s">
        <v>248</v>
      </c>
      <c r="AF244" s="180" t="s">
        <v>199</v>
      </c>
      <c r="AG244" s="180" t="s">
        <v>199</v>
      </c>
      <c r="AH244" s="180" t="s">
        <v>199</v>
      </c>
      <c r="AI244" s="180" t="s">
        <v>199</v>
      </c>
      <c r="AJ244" s="87" t="s">
        <v>199</v>
      </c>
      <c r="AK244" s="87" t="s">
        <v>199</v>
      </c>
      <c r="AL244" s="81" t="s">
        <v>655</v>
      </c>
    </row>
    <row r="245" spans="2:38" s="187" customFormat="1" ht="171" hidden="1">
      <c r="B245" s="81" t="s">
        <v>453</v>
      </c>
      <c r="C245" s="92" t="s">
        <v>859</v>
      </c>
      <c r="D245" s="81" t="s">
        <v>1173</v>
      </c>
      <c r="E245" s="81" t="s">
        <v>1174</v>
      </c>
      <c r="F245" s="81" t="s">
        <v>1184</v>
      </c>
      <c r="G245" s="81"/>
      <c r="H245" s="72" t="s">
        <v>1125</v>
      </c>
      <c r="I245" s="81" t="s">
        <v>1176</v>
      </c>
      <c r="J245" s="72" t="s">
        <v>199</v>
      </c>
      <c r="K245" s="72" t="s">
        <v>199</v>
      </c>
      <c r="L245" s="72" t="s">
        <v>199</v>
      </c>
      <c r="M245" s="81" t="s">
        <v>1188</v>
      </c>
      <c r="N245" s="81" t="s">
        <v>1189</v>
      </c>
      <c r="O245" s="81" t="s">
        <v>1190</v>
      </c>
      <c r="P245" s="72" t="s">
        <v>491</v>
      </c>
      <c r="Q245" s="72" t="s">
        <v>1191</v>
      </c>
      <c r="R245" s="72" t="s">
        <v>99</v>
      </c>
      <c r="S245" s="83">
        <v>45418</v>
      </c>
      <c r="T245" s="83">
        <v>45450</v>
      </c>
      <c r="U245" s="83" t="s">
        <v>99</v>
      </c>
      <c r="V245" s="39" t="s">
        <v>1578</v>
      </c>
      <c r="W245" s="39" t="s">
        <v>1578</v>
      </c>
      <c r="X245" s="91">
        <v>0.05</v>
      </c>
      <c r="Y245" s="72" t="s">
        <v>207</v>
      </c>
      <c r="Z245" s="72" t="s">
        <v>374</v>
      </c>
      <c r="AA245" s="72" t="s">
        <v>354</v>
      </c>
      <c r="AB245" s="72" t="s">
        <v>199</v>
      </c>
      <c r="AC245" s="72" t="s">
        <v>199</v>
      </c>
      <c r="AD245" s="180" t="s">
        <v>209</v>
      </c>
      <c r="AE245" s="180" t="s">
        <v>248</v>
      </c>
      <c r="AF245" s="180" t="s">
        <v>199</v>
      </c>
      <c r="AG245" s="180" t="s">
        <v>199</v>
      </c>
      <c r="AH245" s="180" t="s">
        <v>199</v>
      </c>
      <c r="AI245" s="72" t="s">
        <v>199</v>
      </c>
      <c r="AJ245" s="87" t="s">
        <v>199</v>
      </c>
      <c r="AK245" s="87" t="s">
        <v>199</v>
      </c>
      <c r="AL245" s="81" t="s">
        <v>655</v>
      </c>
    </row>
    <row r="246" spans="2:38" s="187" customFormat="1" ht="171" hidden="1">
      <c r="B246" s="81" t="s">
        <v>453</v>
      </c>
      <c r="C246" s="92" t="s">
        <v>859</v>
      </c>
      <c r="D246" s="81" t="s">
        <v>1173</v>
      </c>
      <c r="E246" s="81" t="s">
        <v>1174</v>
      </c>
      <c r="F246" s="81" t="s">
        <v>1184</v>
      </c>
      <c r="G246" s="81"/>
      <c r="H246" s="72" t="s">
        <v>1125</v>
      </c>
      <c r="I246" s="81" t="s">
        <v>1176</v>
      </c>
      <c r="J246" s="72" t="s">
        <v>199</v>
      </c>
      <c r="K246" s="72" t="s">
        <v>199</v>
      </c>
      <c r="L246" s="72" t="s">
        <v>199</v>
      </c>
      <c r="M246" s="81" t="s">
        <v>1192</v>
      </c>
      <c r="N246" s="81" t="s">
        <v>1193</v>
      </c>
      <c r="O246" s="81" t="s">
        <v>1194</v>
      </c>
      <c r="P246" s="72" t="s">
        <v>491</v>
      </c>
      <c r="Q246" s="72" t="s">
        <v>1191</v>
      </c>
      <c r="R246" s="72" t="s">
        <v>99</v>
      </c>
      <c r="S246" s="83">
        <v>45418</v>
      </c>
      <c r="T246" s="83">
        <v>45544</v>
      </c>
      <c r="U246" s="83" t="s">
        <v>99</v>
      </c>
      <c r="V246" s="39" t="s">
        <v>1578</v>
      </c>
      <c r="W246" s="39" t="s">
        <v>1578</v>
      </c>
      <c r="X246" s="91">
        <v>0.15</v>
      </c>
      <c r="Y246" s="72" t="s">
        <v>207</v>
      </c>
      <c r="Z246" s="72" t="s">
        <v>374</v>
      </c>
      <c r="AA246" s="72" t="s">
        <v>354</v>
      </c>
      <c r="AB246" s="72" t="s">
        <v>199</v>
      </c>
      <c r="AC246" s="72" t="s">
        <v>199</v>
      </c>
      <c r="AD246" s="180" t="s">
        <v>209</v>
      </c>
      <c r="AE246" s="180" t="s">
        <v>248</v>
      </c>
      <c r="AF246" s="180" t="s">
        <v>199</v>
      </c>
      <c r="AG246" s="180" t="s">
        <v>199</v>
      </c>
      <c r="AH246" s="180" t="s">
        <v>199</v>
      </c>
      <c r="AI246" s="72" t="s">
        <v>199</v>
      </c>
      <c r="AJ246" s="87" t="s">
        <v>199</v>
      </c>
      <c r="AK246" s="87" t="s">
        <v>199</v>
      </c>
      <c r="AL246" s="81" t="s">
        <v>655</v>
      </c>
    </row>
    <row r="247" spans="2:38" s="187" customFormat="1" ht="171" hidden="1">
      <c r="B247" s="81" t="s">
        <v>453</v>
      </c>
      <c r="C247" s="92" t="s">
        <v>859</v>
      </c>
      <c r="D247" s="81" t="s">
        <v>1173</v>
      </c>
      <c r="E247" s="81" t="s">
        <v>1174</v>
      </c>
      <c r="F247" s="81" t="s">
        <v>1184</v>
      </c>
      <c r="G247" s="81"/>
      <c r="H247" s="72" t="s">
        <v>1125</v>
      </c>
      <c r="I247" s="81" t="s">
        <v>1176</v>
      </c>
      <c r="J247" s="72" t="s">
        <v>199</v>
      </c>
      <c r="K247" s="72" t="s">
        <v>199</v>
      </c>
      <c r="L247" s="72" t="s">
        <v>199</v>
      </c>
      <c r="M247" s="81" t="s">
        <v>1195</v>
      </c>
      <c r="N247" s="81" t="s">
        <v>1196</v>
      </c>
      <c r="O247" s="81" t="s">
        <v>1197</v>
      </c>
      <c r="P247" s="72" t="s">
        <v>491</v>
      </c>
      <c r="Q247" s="72" t="s">
        <v>1191</v>
      </c>
      <c r="R247" s="72" t="s">
        <v>99</v>
      </c>
      <c r="S247" s="83">
        <v>45545</v>
      </c>
      <c r="T247" s="83">
        <v>45576</v>
      </c>
      <c r="U247" s="83" t="s">
        <v>512</v>
      </c>
      <c r="V247" s="39" t="s">
        <v>1578</v>
      </c>
      <c r="W247" s="39" t="s">
        <v>1578</v>
      </c>
      <c r="X247" s="91">
        <v>0.05</v>
      </c>
      <c r="Y247" s="72" t="s">
        <v>207</v>
      </c>
      <c r="Z247" s="72" t="s">
        <v>374</v>
      </c>
      <c r="AA247" s="72" t="s">
        <v>354</v>
      </c>
      <c r="AB247" s="72" t="s">
        <v>199</v>
      </c>
      <c r="AC247" s="72" t="s">
        <v>199</v>
      </c>
      <c r="AD247" s="180" t="s">
        <v>209</v>
      </c>
      <c r="AE247" s="180" t="s">
        <v>248</v>
      </c>
      <c r="AF247" s="180" t="s">
        <v>199</v>
      </c>
      <c r="AG247" s="180" t="s">
        <v>199</v>
      </c>
      <c r="AH247" s="180" t="s">
        <v>199</v>
      </c>
      <c r="AI247" s="180" t="s">
        <v>199</v>
      </c>
      <c r="AJ247" s="87" t="s">
        <v>199</v>
      </c>
      <c r="AK247" s="87" t="s">
        <v>199</v>
      </c>
      <c r="AL247" s="81" t="s">
        <v>655</v>
      </c>
    </row>
    <row r="248" spans="2:38" s="187" customFormat="1" ht="171" hidden="1">
      <c r="B248" s="81" t="s">
        <v>453</v>
      </c>
      <c r="C248" s="92" t="s">
        <v>859</v>
      </c>
      <c r="D248" s="81" t="s">
        <v>1173</v>
      </c>
      <c r="E248" s="81" t="s">
        <v>1174</v>
      </c>
      <c r="F248" s="81" t="s">
        <v>1184</v>
      </c>
      <c r="G248" s="81"/>
      <c r="H248" s="72" t="s">
        <v>1125</v>
      </c>
      <c r="I248" s="81" t="s">
        <v>1176</v>
      </c>
      <c r="J248" s="72" t="s">
        <v>199</v>
      </c>
      <c r="K248" s="72" t="s">
        <v>199</v>
      </c>
      <c r="L248" s="72" t="s">
        <v>199</v>
      </c>
      <c r="M248" s="81" t="s">
        <v>1198</v>
      </c>
      <c r="N248" s="81" t="s">
        <v>1199</v>
      </c>
      <c r="O248" s="81" t="s">
        <v>1200</v>
      </c>
      <c r="P248" s="72" t="s">
        <v>491</v>
      </c>
      <c r="Q248" s="72" t="s">
        <v>1191</v>
      </c>
      <c r="R248" s="72" t="s">
        <v>99</v>
      </c>
      <c r="S248" s="83">
        <v>45580</v>
      </c>
      <c r="T248" s="83">
        <v>45614</v>
      </c>
      <c r="U248" s="83" t="s">
        <v>99</v>
      </c>
      <c r="V248" s="39" t="s">
        <v>1578</v>
      </c>
      <c r="W248" s="39" t="s">
        <v>1578</v>
      </c>
      <c r="X248" s="91">
        <v>0.25</v>
      </c>
      <c r="Y248" s="72" t="s">
        <v>207</v>
      </c>
      <c r="Z248" s="72" t="s">
        <v>374</v>
      </c>
      <c r="AA248" s="72" t="s">
        <v>354</v>
      </c>
      <c r="AB248" s="72" t="s">
        <v>199</v>
      </c>
      <c r="AC248" s="72" t="s">
        <v>199</v>
      </c>
      <c r="AD248" s="180" t="s">
        <v>209</v>
      </c>
      <c r="AE248" s="180" t="s">
        <v>248</v>
      </c>
      <c r="AF248" s="180" t="s">
        <v>199</v>
      </c>
      <c r="AG248" s="180" t="s">
        <v>199</v>
      </c>
      <c r="AH248" s="180" t="s">
        <v>199</v>
      </c>
      <c r="AI248" s="180" t="s">
        <v>199</v>
      </c>
      <c r="AJ248" s="87" t="s">
        <v>199</v>
      </c>
      <c r="AK248" s="87" t="s">
        <v>199</v>
      </c>
      <c r="AL248" s="81" t="s">
        <v>655</v>
      </c>
    </row>
    <row r="249" spans="2:38" s="187" customFormat="1" ht="171" hidden="1">
      <c r="B249" s="81" t="s">
        <v>453</v>
      </c>
      <c r="C249" s="92" t="s">
        <v>859</v>
      </c>
      <c r="D249" s="81" t="s">
        <v>1173</v>
      </c>
      <c r="E249" s="81" t="s">
        <v>1174</v>
      </c>
      <c r="F249" s="81" t="s">
        <v>1184</v>
      </c>
      <c r="G249" s="81"/>
      <c r="H249" s="72" t="s">
        <v>1125</v>
      </c>
      <c r="I249" s="81" t="s">
        <v>1176</v>
      </c>
      <c r="J249" s="72" t="s">
        <v>199</v>
      </c>
      <c r="K249" s="72" t="s">
        <v>199</v>
      </c>
      <c r="L249" s="72" t="s">
        <v>199</v>
      </c>
      <c r="M249" s="81" t="s">
        <v>1201</v>
      </c>
      <c r="N249" s="81" t="s">
        <v>1202</v>
      </c>
      <c r="O249" s="81" t="s">
        <v>1203</v>
      </c>
      <c r="P249" s="72" t="s">
        <v>491</v>
      </c>
      <c r="Q249" s="72" t="s">
        <v>1191</v>
      </c>
      <c r="R249" s="72" t="s">
        <v>99</v>
      </c>
      <c r="S249" s="83">
        <v>45615</v>
      </c>
      <c r="T249" s="83">
        <v>45646</v>
      </c>
      <c r="U249" s="83" t="s">
        <v>512</v>
      </c>
      <c r="V249" s="39" t="s">
        <v>1578</v>
      </c>
      <c r="W249" s="39" t="s">
        <v>1578</v>
      </c>
      <c r="X249" s="91">
        <v>0.05</v>
      </c>
      <c r="Y249" s="72" t="s">
        <v>207</v>
      </c>
      <c r="Z249" s="72" t="s">
        <v>374</v>
      </c>
      <c r="AA249" s="72" t="s">
        <v>354</v>
      </c>
      <c r="AB249" s="72" t="s">
        <v>199</v>
      </c>
      <c r="AC249" s="72" t="s">
        <v>199</v>
      </c>
      <c r="AD249" s="180" t="s">
        <v>209</v>
      </c>
      <c r="AE249" s="180" t="s">
        <v>248</v>
      </c>
      <c r="AF249" s="180" t="s">
        <v>199</v>
      </c>
      <c r="AG249" s="180" t="s">
        <v>199</v>
      </c>
      <c r="AH249" s="180" t="s">
        <v>199</v>
      </c>
      <c r="AI249" s="180" t="s">
        <v>199</v>
      </c>
      <c r="AJ249" s="87" t="s">
        <v>199</v>
      </c>
      <c r="AK249" s="87" t="s">
        <v>199</v>
      </c>
      <c r="AL249" s="81" t="s">
        <v>655</v>
      </c>
    </row>
    <row r="250" spans="2:38" s="187" customFormat="1" ht="171" hidden="1">
      <c r="B250" s="81" t="s">
        <v>453</v>
      </c>
      <c r="C250" s="92" t="s">
        <v>859</v>
      </c>
      <c r="D250" s="81" t="s">
        <v>1173</v>
      </c>
      <c r="E250" s="81" t="s">
        <v>1174</v>
      </c>
      <c r="F250" s="81" t="s">
        <v>1204</v>
      </c>
      <c r="G250" s="81"/>
      <c r="H250" s="72" t="s">
        <v>1125</v>
      </c>
      <c r="I250" s="81" t="s">
        <v>1176</v>
      </c>
      <c r="J250" s="72" t="s">
        <v>199</v>
      </c>
      <c r="K250" s="72" t="s">
        <v>199</v>
      </c>
      <c r="L250" s="72" t="s">
        <v>199</v>
      </c>
      <c r="M250" s="81" t="s">
        <v>1205</v>
      </c>
      <c r="N250" s="81" t="s">
        <v>1206</v>
      </c>
      <c r="O250" s="81" t="s">
        <v>1207</v>
      </c>
      <c r="P250" s="72" t="s">
        <v>491</v>
      </c>
      <c r="Q250" s="72" t="s">
        <v>1191</v>
      </c>
      <c r="R250" s="72" t="s">
        <v>99</v>
      </c>
      <c r="S250" s="83">
        <v>45323</v>
      </c>
      <c r="T250" s="83">
        <v>45418</v>
      </c>
      <c r="U250" s="83" t="s">
        <v>99</v>
      </c>
      <c r="V250" s="39" t="s">
        <v>1578</v>
      </c>
      <c r="W250" s="39" t="s">
        <v>1578</v>
      </c>
      <c r="X250" s="91">
        <v>0.45</v>
      </c>
      <c r="Y250" s="72" t="s">
        <v>207</v>
      </c>
      <c r="Z250" s="72" t="s">
        <v>374</v>
      </c>
      <c r="AA250" s="72" t="s">
        <v>354</v>
      </c>
      <c r="AB250" s="72" t="s">
        <v>199</v>
      </c>
      <c r="AC250" s="72" t="s">
        <v>199</v>
      </c>
      <c r="AD250" s="180" t="s">
        <v>487</v>
      </c>
      <c r="AE250" s="180" t="s">
        <v>248</v>
      </c>
      <c r="AF250" s="180" t="s">
        <v>199</v>
      </c>
      <c r="AG250" s="180" t="s">
        <v>199</v>
      </c>
      <c r="AH250" s="180" t="s">
        <v>199</v>
      </c>
      <c r="AI250" s="180" t="s">
        <v>199</v>
      </c>
      <c r="AJ250" s="87" t="s">
        <v>199</v>
      </c>
      <c r="AK250" s="87" t="s">
        <v>199</v>
      </c>
      <c r="AL250" s="81" t="s">
        <v>655</v>
      </c>
    </row>
    <row r="251" spans="2:38" s="187" customFormat="1" ht="171" hidden="1">
      <c r="B251" s="81" t="s">
        <v>453</v>
      </c>
      <c r="C251" s="92" t="s">
        <v>859</v>
      </c>
      <c r="D251" s="81" t="s">
        <v>1173</v>
      </c>
      <c r="E251" s="81" t="s">
        <v>1174</v>
      </c>
      <c r="F251" s="81" t="s">
        <v>1204</v>
      </c>
      <c r="G251" s="81"/>
      <c r="H251" s="72" t="s">
        <v>1125</v>
      </c>
      <c r="I251" s="81" t="s">
        <v>1176</v>
      </c>
      <c r="J251" s="72" t="s">
        <v>199</v>
      </c>
      <c r="K251" s="72" t="s">
        <v>199</v>
      </c>
      <c r="L251" s="72" t="s">
        <v>199</v>
      </c>
      <c r="M251" s="81" t="s">
        <v>1208</v>
      </c>
      <c r="N251" s="81" t="s">
        <v>1209</v>
      </c>
      <c r="O251" s="81" t="s">
        <v>1210</v>
      </c>
      <c r="P251" s="72" t="s">
        <v>491</v>
      </c>
      <c r="Q251" s="72" t="s">
        <v>1191</v>
      </c>
      <c r="R251" s="72" t="s">
        <v>99</v>
      </c>
      <c r="S251" s="83">
        <v>45418</v>
      </c>
      <c r="T251" s="83">
        <v>45450</v>
      </c>
      <c r="U251" s="83" t="s">
        <v>99</v>
      </c>
      <c r="V251" s="39" t="s">
        <v>1578</v>
      </c>
      <c r="W251" s="39" t="s">
        <v>1578</v>
      </c>
      <c r="X251" s="91">
        <v>0.05</v>
      </c>
      <c r="Y251" s="72" t="s">
        <v>207</v>
      </c>
      <c r="Z251" s="72" t="s">
        <v>374</v>
      </c>
      <c r="AA251" s="72" t="s">
        <v>354</v>
      </c>
      <c r="AB251" s="72" t="s">
        <v>199</v>
      </c>
      <c r="AC251" s="72" t="s">
        <v>199</v>
      </c>
      <c r="AD251" s="180" t="s">
        <v>487</v>
      </c>
      <c r="AE251" s="180" t="s">
        <v>248</v>
      </c>
      <c r="AF251" s="180" t="s">
        <v>199</v>
      </c>
      <c r="AG251" s="180" t="s">
        <v>199</v>
      </c>
      <c r="AH251" s="180" t="s">
        <v>199</v>
      </c>
      <c r="AI251" s="180" t="s">
        <v>199</v>
      </c>
      <c r="AJ251" s="87" t="s">
        <v>199</v>
      </c>
      <c r="AK251" s="87" t="s">
        <v>199</v>
      </c>
      <c r="AL251" s="81" t="s">
        <v>655</v>
      </c>
    </row>
    <row r="252" spans="2:38" s="187" customFormat="1" ht="171" hidden="1">
      <c r="B252" s="81" t="s">
        <v>453</v>
      </c>
      <c r="C252" s="92" t="s">
        <v>859</v>
      </c>
      <c r="D252" s="81" t="s">
        <v>1173</v>
      </c>
      <c r="E252" s="81" t="s">
        <v>1174</v>
      </c>
      <c r="F252" s="81" t="s">
        <v>1204</v>
      </c>
      <c r="G252" s="81"/>
      <c r="H252" s="72" t="s">
        <v>1125</v>
      </c>
      <c r="I252" s="81" t="s">
        <v>1176</v>
      </c>
      <c r="J252" s="72" t="s">
        <v>199</v>
      </c>
      <c r="K252" s="72" t="s">
        <v>199</v>
      </c>
      <c r="L252" s="72" t="s">
        <v>199</v>
      </c>
      <c r="M252" s="81" t="s">
        <v>1211</v>
      </c>
      <c r="N252" s="81" t="s">
        <v>1212</v>
      </c>
      <c r="O252" s="81" t="s">
        <v>1213</v>
      </c>
      <c r="P252" s="72" t="s">
        <v>491</v>
      </c>
      <c r="Q252" s="72" t="s">
        <v>1191</v>
      </c>
      <c r="R252" s="72" t="s">
        <v>99</v>
      </c>
      <c r="S252" s="83">
        <v>45418</v>
      </c>
      <c r="T252" s="83">
        <v>45544</v>
      </c>
      <c r="U252" s="83" t="s">
        <v>99</v>
      </c>
      <c r="V252" s="39" t="s">
        <v>1578</v>
      </c>
      <c r="W252" s="39" t="s">
        <v>1578</v>
      </c>
      <c r="X252" s="91">
        <v>0.15</v>
      </c>
      <c r="Y252" s="72" t="s">
        <v>207</v>
      </c>
      <c r="Z252" s="72" t="s">
        <v>374</v>
      </c>
      <c r="AA252" s="72" t="s">
        <v>354</v>
      </c>
      <c r="AB252" s="72" t="s">
        <v>890</v>
      </c>
      <c r="AC252" s="72" t="s">
        <v>199</v>
      </c>
      <c r="AD252" s="180" t="s">
        <v>487</v>
      </c>
      <c r="AE252" s="180" t="s">
        <v>248</v>
      </c>
      <c r="AF252" s="180" t="s">
        <v>199</v>
      </c>
      <c r="AG252" s="180" t="s">
        <v>199</v>
      </c>
      <c r="AH252" s="180" t="s">
        <v>199</v>
      </c>
      <c r="AI252" s="180" t="s">
        <v>199</v>
      </c>
      <c r="AJ252" s="87" t="s">
        <v>199</v>
      </c>
      <c r="AK252" s="87" t="s">
        <v>199</v>
      </c>
      <c r="AL252" s="81" t="s">
        <v>655</v>
      </c>
    </row>
    <row r="253" spans="2:38" s="187" customFormat="1" ht="171" hidden="1">
      <c r="B253" s="81" t="s">
        <v>453</v>
      </c>
      <c r="C253" s="92" t="s">
        <v>859</v>
      </c>
      <c r="D253" s="81" t="s">
        <v>1173</v>
      </c>
      <c r="E253" s="81" t="s">
        <v>1174</v>
      </c>
      <c r="F253" s="81" t="s">
        <v>1204</v>
      </c>
      <c r="G253" s="81"/>
      <c r="H253" s="72" t="s">
        <v>1125</v>
      </c>
      <c r="I253" s="81" t="s">
        <v>1176</v>
      </c>
      <c r="J253" s="72" t="s">
        <v>199</v>
      </c>
      <c r="K253" s="72" t="s">
        <v>199</v>
      </c>
      <c r="L253" s="72" t="s">
        <v>199</v>
      </c>
      <c r="M253" s="81" t="s">
        <v>1214</v>
      </c>
      <c r="N253" s="81" t="s">
        <v>1215</v>
      </c>
      <c r="O253" s="81" t="s">
        <v>1216</v>
      </c>
      <c r="P253" s="72" t="s">
        <v>491</v>
      </c>
      <c r="Q253" s="72" t="s">
        <v>1191</v>
      </c>
      <c r="R253" s="72" t="s">
        <v>99</v>
      </c>
      <c r="S253" s="83">
        <v>45545</v>
      </c>
      <c r="T253" s="83">
        <v>45576</v>
      </c>
      <c r="U253" s="83" t="s">
        <v>512</v>
      </c>
      <c r="V253" s="39" t="s">
        <v>1578</v>
      </c>
      <c r="W253" s="39" t="s">
        <v>1578</v>
      </c>
      <c r="X253" s="91">
        <v>0.05</v>
      </c>
      <c r="Y253" s="72" t="s">
        <v>207</v>
      </c>
      <c r="Z253" s="72" t="s">
        <v>374</v>
      </c>
      <c r="AA253" s="72" t="s">
        <v>354</v>
      </c>
      <c r="AB253" s="72" t="s">
        <v>890</v>
      </c>
      <c r="AC253" s="72" t="s">
        <v>199</v>
      </c>
      <c r="AD253" s="180" t="s">
        <v>487</v>
      </c>
      <c r="AE253" s="180" t="s">
        <v>248</v>
      </c>
      <c r="AF253" s="180" t="s">
        <v>199</v>
      </c>
      <c r="AG253" s="180" t="s">
        <v>199</v>
      </c>
      <c r="AH253" s="180" t="s">
        <v>199</v>
      </c>
      <c r="AI253" s="180" t="s">
        <v>199</v>
      </c>
      <c r="AJ253" s="87" t="s">
        <v>199</v>
      </c>
      <c r="AK253" s="87" t="s">
        <v>199</v>
      </c>
      <c r="AL253" s="81" t="s">
        <v>655</v>
      </c>
    </row>
    <row r="254" spans="2:38" s="187" customFormat="1" ht="171" hidden="1">
      <c r="B254" s="81" t="s">
        <v>453</v>
      </c>
      <c r="C254" s="92" t="s">
        <v>859</v>
      </c>
      <c r="D254" s="81" t="s">
        <v>1173</v>
      </c>
      <c r="E254" s="81" t="s">
        <v>1174</v>
      </c>
      <c r="F254" s="81" t="s">
        <v>1204</v>
      </c>
      <c r="G254" s="81"/>
      <c r="H254" s="72" t="s">
        <v>1125</v>
      </c>
      <c r="I254" s="81" t="s">
        <v>1176</v>
      </c>
      <c r="J254" s="72" t="s">
        <v>199</v>
      </c>
      <c r="K254" s="72" t="s">
        <v>199</v>
      </c>
      <c r="L254" s="72" t="s">
        <v>199</v>
      </c>
      <c r="M254" s="81" t="s">
        <v>1217</v>
      </c>
      <c r="N254" s="81" t="s">
        <v>1218</v>
      </c>
      <c r="O254" s="81" t="s">
        <v>1219</v>
      </c>
      <c r="P254" s="72" t="s">
        <v>491</v>
      </c>
      <c r="Q254" s="72" t="s">
        <v>1191</v>
      </c>
      <c r="R254" s="72" t="s">
        <v>99</v>
      </c>
      <c r="S254" s="83">
        <v>45580</v>
      </c>
      <c r="T254" s="83">
        <v>45614</v>
      </c>
      <c r="U254" s="83" t="s">
        <v>99</v>
      </c>
      <c r="V254" s="39" t="s">
        <v>1578</v>
      </c>
      <c r="W254" s="39" t="s">
        <v>1578</v>
      </c>
      <c r="X254" s="91">
        <v>0.25</v>
      </c>
      <c r="Y254" s="72" t="s">
        <v>207</v>
      </c>
      <c r="Z254" s="72" t="s">
        <v>374</v>
      </c>
      <c r="AA254" s="72" t="s">
        <v>354</v>
      </c>
      <c r="AB254" s="72" t="s">
        <v>890</v>
      </c>
      <c r="AC254" s="72" t="s">
        <v>199</v>
      </c>
      <c r="AD254" s="180" t="s">
        <v>487</v>
      </c>
      <c r="AE254" s="180" t="s">
        <v>248</v>
      </c>
      <c r="AF254" s="180" t="s">
        <v>199</v>
      </c>
      <c r="AG254" s="180" t="s">
        <v>199</v>
      </c>
      <c r="AH254" s="180" t="s">
        <v>199</v>
      </c>
      <c r="AI254" s="180" t="s">
        <v>199</v>
      </c>
      <c r="AJ254" s="87" t="s">
        <v>199</v>
      </c>
      <c r="AK254" s="87" t="s">
        <v>199</v>
      </c>
      <c r="AL254" s="81" t="s">
        <v>655</v>
      </c>
    </row>
    <row r="255" spans="2:38" s="187" customFormat="1" ht="171" hidden="1">
      <c r="B255" s="81" t="s">
        <v>453</v>
      </c>
      <c r="C255" s="92" t="s">
        <v>859</v>
      </c>
      <c r="D255" s="81" t="s">
        <v>1173</v>
      </c>
      <c r="E255" s="81" t="s">
        <v>1174</v>
      </c>
      <c r="F255" s="81" t="s">
        <v>1204</v>
      </c>
      <c r="G255" s="81"/>
      <c r="H255" s="72" t="s">
        <v>1125</v>
      </c>
      <c r="I255" s="81" t="s">
        <v>1176</v>
      </c>
      <c r="J255" s="72" t="s">
        <v>199</v>
      </c>
      <c r="K255" s="72" t="s">
        <v>199</v>
      </c>
      <c r="L255" s="72" t="s">
        <v>199</v>
      </c>
      <c r="M255" s="81" t="s">
        <v>1220</v>
      </c>
      <c r="N255" s="81" t="s">
        <v>1221</v>
      </c>
      <c r="O255" s="81" t="s">
        <v>1222</v>
      </c>
      <c r="P255" s="72" t="s">
        <v>491</v>
      </c>
      <c r="Q255" s="72" t="s">
        <v>1191</v>
      </c>
      <c r="R255" s="72" t="s">
        <v>99</v>
      </c>
      <c r="S255" s="83">
        <v>45615</v>
      </c>
      <c r="T255" s="83">
        <v>45646</v>
      </c>
      <c r="U255" s="83" t="s">
        <v>512</v>
      </c>
      <c r="V255" s="39" t="s">
        <v>1578</v>
      </c>
      <c r="W255" s="39" t="s">
        <v>1578</v>
      </c>
      <c r="X255" s="91">
        <v>0.05</v>
      </c>
      <c r="Y255" s="72" t="s">
        <v>207</v>
      </c>
      <c r="Z255" s="72" t="s">
        <v>374</v>
      </c>
      <c r="AA255" s="72" t="s">
        <v>354</v>
      </c>
      <c r="AB255" s="72" t="s">
        <v>890</v>
      </c>
      <c r="AC255" s="72" t="s">
        <v>199</v>
      </c>
      <c r="AD255" s="180" t="s">
        <v>487</v>
      </c>
      <c r="AE255" s="180" t="s">
        <v>248</v>
      </c>
      <c r="AF255" s="180" t="s">
        <v>199</v>
      </c>
      <c r="AG255" s="180" t="s">
        <v>199</v>
      </c>
      <c r="AH255" s="180" t="s">
        <v>199</v>
      </c>
      <c r="AI255" s="180" t="s">
        <v>199</v>
      </c>
      <c r="AJ255" s="87" t="s">
        <v>199</v>
      </c>
      <c r="AK255" s="87" t="s">
        <v>199</v>
      </c>
      <c r="AL255" s="81" t="s">
        <v>655</v>
      </c>
    </row>
    <row r="256" spans="2:38" s="187" customFormat="1" ht="171" hidden="1">
      <c r="B256" s="180" t="s">
        <v>453</v>
      </c>
      <c r="C256" s="181" t="s">
        <v>859</v>
      </c>
      <c r="D256" s="180" t="s">
        <v>1223</v>
      </c>
      <c r="E256" s="81" t="s">
        <v>1174</v>
      </c>
      <c r="F256" s="180" t="s">
        <v>1224</v>
      </c>
      <c r="G256" s="180"/>
      <c r="H256" s="180" t="s">
        <v>1167</v>
      </c>
      <c r="I256" s="180" t="s">
        <v>863</v>
      </c>
      <c r="J256" s="180" t="s">
        <v>199</v>
      </c>
      <c r="K256" s="180" t="s">
        <v>199</v>
      </c>
      <c r="L256" s="180" t="s">
        <v>199</v>
      </c>
      <c r="M256" s="180" t="s">
        <v>1225</v>
      </c>
      <c r="N256" s="180" t="s">
        <v>1226</v>
      </c>
      <c r="O256" s="183" t="s">
        <v>1227</v>
      </c>
      <c r="P256" s="180" t="s">
        <v>673</v>
      </c>
      <c r="Q256" s="180" t="s">
        <v>1228</v>
      </c>
      <c r="R256" s="72" t="s">
        <v>99</v>
      </c>
      <c r="S256" s="184">
        <v>45505</v>
      </c>
      <c r="T256" s="184">
        <v>45596</v>
      </c>
      <c r="U256" s="184" t="s">
        <v>512</v>
      </c>
      <c r="V256" s="40">
        <v>4000000</v>
      </c>
      <c r="W256" s="180"/>
      <c r="X256" s="180">
        <v>30</v>
      </c>
      <c r="Y256" s="180" t="s">
        <v>245</v>
      </c>
      <c r="Z256" s="72" t="s">
        <v>199</v>
      </c>
      <c r="AA256" s="72" t="s">
        <v>199</v>
      </c>
      <c r="AB256" s="72" t="s">
        <v>199</v>
      </c>
      <c r="AC256" s="72" t="s">
        <v>199</v>
      </c>
      <c r="AD256" s="180" t="s">
        <v>209</v>
      </c>
      <c r="AE256" s="180" t="s">
        <v>248</v>
      </c>
      <c r="AF256" s="180" t="s">
        <v>199</v>
      </c>
      <c r="AG256" s="180" t="s">
        <v>199</v>
      </c>
      <c r="AH256" s="180" t="s">
        <v>199</v>
      </c>
      <c r="AI256" s="72" t="s">
        <v>199</v>
      </c>
      <c r="AJ256" s="180" t="s">
        <v>199</v>
      </c>
      <c r="AK256" s="180" t="s">
        <v>199</v>
      </c>
      <c r="AL256" s="180" t="s">
        <v>1229</v>
      </c>
    </row>
    <row r="257" spans="2:38" s="187" customFormat="1" ht="171" hidden="1">
      <c r="B257" s="180" t="s">
        <v>453</v>
      </c>
      <c r="C257" s="181" t="s">
        <v>859</v>
      </c>
      <c r="D257" s="180" t="s">
        <v>1223</v>
      </c>
      <c r="E257" s="81" t="s">
        <v>1174</v>
      </c>
      <c r="F257" s="180" t="s">
        <v>1224</v>
      </c>
      <c r="G257" s="180"/>
      <c r="H257" s="180" t="s">
        <v>1167</v>
      </c>
      <c r="I257" s="180" t="s">
        <v>863</v>
      </c>
      <c r="J257" s="180" t="s">
        <v>199</v>
      </c>
      <c r="K257" s="180" t="s">
        <v>199</v>
      </c>
      <c r="L257" s="180" t="s">
        <v>199</v>
      </c>
      <c r="M257" s="180" t="s">
        <v>1230</v>
      </c>
      <c r="N257" s="180" t="s">
        <v>1231</v>
      </c>
      <c r="O257" s="183" t="s">
        <v>1232</v>
      </c>
      <c r="P257" s="180" t="s">
        <v>673</v>
      </c>
      <c r="Q257" s="180" t="s">
        <v>1233</v>
      </c>
      <c r="R257" s="72" t="s">
        <v>99</v>
      </c>
      <c r="S257" s="184">
        <v>45505</v>
      </c>
      <c r="T257" s="184">
        <v>45580</v>
      </c>
      <c r="U257" s="184" t="s">
        <v>512</v>
      </c>
      <c r="V257" s="40">
        <v>3000000</v>
      </c>
      <c r="W257" s="180"/>
      <c r="X257" s="180">
        <v>25</v>
      </c>
      <c r="Y257" s="180" t="s">
        <v>245</v>
      </c>
      <c r="Z257" s="72" t="s">
        <v>199</v>
      </c>
      <c r="AA257" s="72" t="s">
        <v>199</v>
      </c>
      <c r="AB257" s="72" t="s">
        <v>199</v>
      </c>
      <c r="AC257" s="72" t="s">
        <v>199</v>
      </c>
      <c r="AD257" s="180" t="s">
        <v>209</v>
      </c>
      <c r="AE257" s="180" t="s">
        <v>248</v>
      </c>
      <c r="AF257" s="180" t="s">
        <v>199</v>
      </c>
      <c r="AG257" s="180" t="s">
        <v>199</v>
      </c>
      <c r="AH257" s="180" t="s">
        <v>199</v>
      </c>
      <c r="AI257" s="72" t="s">
        <v>199</v>
      </c>
      <c r="AJ257" s="180" t="s">
        <v>199</v>
      </c>
      <c r="AK257" s="180" t="s">
        <v>199</v>
      </c>
      <c r="AL257" s="180" t="s">
        <v>650</v>
      </c>
    </row>
    <row r="258" spans="2:38" s="187" customFormat="1" ht="171" hidden="1">
      <c r="B258" s="180" t="s">
        <v>453</v>
      </c>
      <c r="C258" s="181" t="s">
        <v>859</v>
      </c>
      <c r="D258" s="180" t="s">
        <v>1223</v>
      </c>
      <c r="E258" s="81" t="s">
        <v>1174</v>
      </c>
      <c r="F258" s="180" t="s">
        <v>1224</v>
      </c>
      <c r="G258" s="180"/>
      <c r="H258" s="180" t="s">
        <v>1167</v>
      </c>
      <c r="I258" s="180" t="s">
        <v>863</v>
      </c>
      <c r="J258" s="180" t="s">
        <v>199</v>
      </c>
      <c r="K258" s="180" t="s">
        <v>199</v>
      </c>
      <c r="L258" s="180" t="s">
        <v>199</v>
      </c>
      <c r="M258" s="180" t="s">
        <v>1234</v>
      </c>
      <c r="N258" s="180" t="s">
        <v>1235</v>
      </c>
      <c r="O258" s="183" t="s">
        <v>1236</v>
      </c>
      <c r="P258" s="180" t="s">
        <v>673</v>
      </c>
      <c r="Q258" s="180" t="s">
        <v>199</v>
      </c>
      <c r="R258" s="72" t="s">
        <v>99</v>
      </c>
      <c r="S258" s="184">
        <v>45597</v>
      </c>
      <c r="T258" s="184">
        <v>45626</v>
      </c>
      <c r="U258" s="184" t="s">
        <v>99</v>
      </c>
      <c r="V258" s="40">
        <v>400000</v>
      </c>
      <c r="W258" s="180"/>
      <c r="X258" s="180">
        <v>20</v>
      </c>
      <c r="Y258" s="180" t="s">
        <v>245</v>
      </c>
      <c r="Z258" s="72" t="s">
        <v>199</v>
      </c>
      <c r="AA258" s="72" t="s">
        <v>199</v>
      </c>
      <c r="AB258" s="72" t="s">
        <v>199</v>
      </c>
      <c r="AC258" s="72" t="s">
        <v>199</v>
      </c>
      <c r="AD258" s="180" t="s">
        <v>209</v>
      </c>
      <c r="AE258" s="180" t="s">
        <v>248</v>
      </c>
      <c r="AF258" s="180" t="s">
        <v>199</v>
      </c>
      <c r="AG258" s="180" t="s">
        <v>199</v>
      </c>
      <c r="AH258" s="180" t="s">
        <v>199</v>
      </c>
      <c r="AI258" s="72" t="s">
        <v>199</v>
      </c>
      <c r="AJ258" s="180" t="s">
        <v>199</v>
      </c>
      <c r="AK258" s="180" t="s">
        <v>199</v>
      </c>
      <c r="AL258" s="180" t="s">
        <v>1229</v>
      </c>
    </row>
    <row r="259" spans="2:38" s="187" customFormat="1" ht="171" hidden="1">
      <c r="B259" s="180" t="s">
        <v>453</v>
      </c>
      <c r="C259" s="181" t="s">
        <v>859</v>
      </c>
      <c r="D259" s="180" t="s">
        <v>1223</v>
      </c>
      <c r="E259" s="81" t="s">
        <v>1174</v>
      </c>
      <c r="F259" s="180" t="s">
        <v>1224</v>
      </c>
      <c r="G259" s="180"/>
      <c r="H259" s="180" t="s">
        <v>1167</v>
      </c>
      <c r="I259" s="180" t="s">
        <v>863</v>
      </c>
      <c r="J259" s="180" t="s">
        <v>199</v>
      </c>
      <c r="K259" s="180" t="s">
        <v>199</v>
      </c>
      <c r="L259" s="180" t="s">
        <v>199</v>
      </c>
      <c r="M259" s="180" t="s">
        <v>1237</v>
      </c>
      <c r="N259" s="180" t="s">
        <v>1238</v>
      </c>
      <c r="O259" s="183" t="s">
        <v>1239</v>
      </c>
      <c r="P259" s="180" t="s">
        <v>673</v>
      </c>
      <c r="Q259" s="180" t="s">
        <v>1240</v>
      </c>
      <c r="R259" s="72" t="s">
        <v>99</v>
      </c>
      <c r="S259" s="184">
        <v>45597</v>
      </c>
      <c r="T259" s="184">
        <v>45626</v>
      </c>
      <c r="U259" s="184" t="s">
        <v>512</v>
      </c>
      <c r="V259" s="40">
        <v>3600000</v>
      </c>
      <c r="W259" s="180"/>
      <c r="X259" s="180">
        <v>15</v>
      </c>
      <c r="Y259" s="180" t="s">
        <v>245</v>
      </c>
      <c r="Z259" s="72" t="s">
        <v>199</v>
      </c>
      <c r="AA259" s="72" t="s">
        <v>199</v>
      </c>
      <c r="AB259" s="72" t="s">
        <v>199</v>
      </c>
      <c r="AC259" s="72" t="s">
        <v>199</v>
      </c>
      <c r="AD259" s="180" t="s">
        <v>209</v>
      </c>
      <c r="AE259" s="180" t="s">
        <v>248</v>
      </c>
      <c r="AF259" s="180" t="s">
        <v>199</v>
      </c>
      <c r="AG259" s="180" t="s">
        <v>199</v>
      </c>
      <c r="AH259" s="180" t="s">
        <v>199</v>
      </c>
      <c r="AI259" s="72" t="s">
        <v>199</v>
      </c>
      <c r="AJ259" s="180" t="s">
        <v>199</v>
      </c>
      <c r="AK259" s="180" t="s">
        <v>199</v>
      </c>
      <c r="AL259" s="180" t="s">
        <v>1241</v>
      </c>
    </row>
    <row r="260" spans="2:38" s="187" customFormat="1" ht="171" hidden="1">
      <c r="B260" s="180" t="s">
        <v>453</v>
      </c>
      <c r="C260" s="181" t="s">
        <v>859</v>
      </c>
      <c r="D260" s="180" t="s">
        <v>1223</v>
      </c>
      <c r="E260" s="81" t="s">
        <v>1174</v>
      </c>
      <c r="F260" s="180" t="s">
        <v>1224</v>
      </c>
      <c r="G260" s="180"/>
      <c r="H260" s="180" t="s">
        <v>1167</v>
      </c>
      <c r="I260" s="180" t="s">
        <v>863</v>
      </c>
      <c r="J260" s="180" t="s">
        <v>199</v>
      </c>
      <c r="K260" s="180" t="s">
        <v>199</v>
      </c>
      <c r="L260" s="180" t="s">
        <v>199</v>
      </c>
      <c r="M260" s="180" t="s">
        <v>1242</v>
      </c>
      <c r="N260" s="180" t="s">
        <v>1243</v>
      </c>
      <c r="O260" s="180" t="s">
        <v>1244</v>
      </c>
      <c r="P260" s="180" t="s">
        <v>673</v>
      </c>
      <c r="Q260" s="180" t="s">
        <v>1240</v>
      </c>
      <c r="R260" s="72" t="s">
        <v>99</v>
      </c>
      <c r="S260" s="184">
        <v>45597</v>
      </c>
      <c r="T260" s="184">
        <v>45626</v>
      </c>
      <c r="U260" s="184" t="s">
        <v>512</v>
      </c>
      <c r="V260" s="40">
        <v>2000000</v>
      </c>
      <c r="W260" s="180"/>
      <c r="X260" s="180">
        <v>10</v>
      </c>
      <c r="Y260" s="180" t="s">
        <v>245</v>
      </c>
      <c r="Z260" s="72" t="s">
        <v>199</v>
      </c>
      <c r="AA260" s="72" t="s">
        <v>199</v>
      </c>
      <c r="AB260" s="72" t="s">
        <v>199</v>
      </c>
      <c r="AC260" s="72" t="s">
        <v>199</v>
      </c>
      <c r="AD260" s="180" t="s">
        <v>209</v>
      </c>
      <c r="AE260" s="180" t="s">
        <v>248</v>
      </c>
      <c r="AF260" s="180" t="s">
        <v>199</v>
      </c>
      <c r="AG260" s="180" t="s">
        <v>199</v>
      </c>
      <c r="AH260" s="180" t="s">
        <v>199</v>
      </c>
      <c r="AI260" s="72" t="s">
        <v>199</v>
      </c>
      <c r="AJ260" s="180" t="s">
        <v>199</v>
      </c>
      <c r="AK260" s="180" t="s">
        <v>199</v>
      </c>
      <c r="AL260" s="180" t="s">
        <v>1229</v>
      </c>
    </row>
    <row r="261" spans="2:38" s="187" customFormat="1" ht="171" hidden="1">
      <c r="B261" s="180" t="s">
        <v>453</v>
      </c>
      <c r="C261" s="181" t="s">
        <v>859</v>
      </c>
      <c r="D261" s="180" t="s">
        <v>1223</v>
      </c>
      <c r="E261" s="81" t="s">
        <v>1174</v>
      </c>
      <c r="F261" s="180" t="s">
        <v>1245</v>
      </c>
      <c r="G261" s="180"/>
      <c r="H261" s="180" t="s">
        <v>1167</v>
      </c>
      <c r="I261" s="180" t="s">
        <v>863</v>
      </c>
      <c r="J261" s="180" t="s">
        <v>199</v>
      </c>
      <c r="K261" s="180" t="s">
        <v>199</v>
      </c>
      <c r="L261" s="180" t="s">
        <v>199</v>
      </c>
      <c r="M261" s="180" t="s">
        <v>1246</v>
      </c>
      <c r="N261" s="180" t="s">
        <v>1247</v>
      </c>
      <c r="O261" s="198" t="s">
        <v>1248</v>
      </c>
      <c r="P261" s="180" t="s">
        <v>806</v>
      </c>
      <c r="Q261" s="180" t="s">
        <v>1249</v>
      </c>
      <c r="R261" s="180" t="s">
        <v>99</v>
      </c>
      <c r="S261" s="184">
        <v>45306</v>
      </c>
      <c r="T261" s="184">
        <v>45319</v>
      </c>
      <c r="U261" s="39" t="s">
        <v>512</v>
      </c>
      <c r="V261" s="180"/>
      <c r="W261" s="180"/>
      <c r="X261" s="185">
        <v>0.1</v>
      </c>
      <c r="Y261" s="180" t="s">
        <v>1250</v>
      </c>
      <c r="Z261" s="180" t="s">
        <v>354</v>
      </c>
      <c r="AA261" s="72" t="s">
        <v>199</v>
      </c>
      <c r="AB261" s="72" t="s">
        <v>199</v>
      </c>
      <c r="AC261" s="72" t="s">
        <v>199</v>
      </c>
      <c r="AD261" s="180" t="s">
        <v>209</v>
      </c>
      <c r="AE261" s="180" t="s">
        <v>199</v>
      </c>
      <c r="AF261" s="180" t="s">
        <v>199</v>
      </c>
      <c r="AG261" s="180" t="s">
        <v>199</v>
      </c>
      <c r="AH261" s="180" t="s">
        <v>199</v>
      </c>
      <c r="AI261" s="180" t="s">
        <v>199</v>
      </c>
      <c r="AJ261" s="180" t="s">
        <v>199</v>
      </c>
      <c r="AK261" s="180" t="s">
        <v>199</v>
      </c>
      <c r="AL261" s="180" t="s">
        <v>199</v>
      </c>
    </row>
    <row r="262" spans="2:38" s="187" customFormat="1" ht="171" hidden="1">
      <c r="B262" s="180" t="s">
        <v>453</v>
      </c>
      <c r="C262" s="181" t="s">
        <v>859</v>
      </c>
      <c r="D262" s="180" t="s">
        <v>1223</v>
      </c>
      <c r="E262" s="81" t="s">
        <v>1174</v>
      </c>
      <c r="F262" s="180" t="s">
        <v>1245</v>
      </c>
      <c r="G262" s="180"/>
      <c r="H262" s="180" t="s">
        <v>1167</v>
      </c>
      <c r="I262" s="180" t="s">
        <v>863</v>
      </c>
      <c r="J262" s="180" t="s">
        <v>199</v>
      </c>
      <c r="K262" s="180" t="s">
        <v>199</v>
      </c>
      <c r="L262" s="180" t="s">
        <v>199</v>
      </c>
      <c r="M262" s="180" t="s">
        <v>1251</v>
      </c>
      <c r="N262" s="180" t="s">
        <v>1252</v>
      </c>
      <c r="O262" s="198" t="s">
        <v>1253</v>
      </c>
      <c r="P262" s="180" t="s">
        <v>806</v>
      </c>
      <c r="Q262" s="180" t="s">
        <v>1249</v>
      </c>
      <c r="R262" s="180" t="s">
        <v>99</v>
      </c>
      <c r="S262" s="184">
        <v>45319</v>
      </c>
      <c r="T262" s="184">
        <v>45350</v>
      </c>
      <c r="U262" s="39" t="s">
        <v>512</v>
      </c>
      <c r="V262" s="180"/>
      <c r="W262" s="180"/>
      <c r="X262" s="185">
        <v>0.1</v>
      </c>
      <c r="Y262" s="180" t="s">
        <v>1250</v>
      </c>
      <c r="Z262" s="180" t="s">
        <v>354</v>
      </c>
      <c r="AA262" s="72" t="s">
        <v>199</v>
      </c>
      <c r="AB262" s="72" t="s">
        <v>199</v>
      </c>
      <c r="AC262" s="72" t="s">
        <v>199</v>
      </c>
      <c r="AD262" s="180" t="s">
        <v>209</v>
      </c>
      <c r="AE262" s="180" t="s">
        <v>199</v>
      </c>
      <c r="AF262" s="180" t="s">
        <v>199</v>
      </c>
      <c r="AG262" s="180" t="s">
        <v>199</v>
      </c>
      <c r="AH262" s="180" t="s">
        <v>199</v>
      </c>
      <c r="AI262" s="180" t="s">
        <v>199</v>
      </c>
      <c r="AJ262" s="180" t="s">
        <v>199</v>
      </c>
      <c r="AK262" s="180" t="s">
        <v>199</v>
      </c>
      <c r="AL262" s="180" t="s">
        <v>199</v>
      </c>
    </row>
    <row r="263" spans="2:38" s="187" customFormat="1" ht="171" hidden="1">
      <c r="B263" s="180" t="s">
        <v>453</v>
      </c>
      <c r="C263" s="181" t="s">
        <v>859</v>
      </c>
      <c r="D263" s="180" t="s">
        <v>1223</v>
      </c>
      <c r="E263" s="81" t="s">
        <v>1174</v>
      </c>
      <c r="F263" s="180" t="s">
        <v>1245</v>
      </c>
      <c r="G263" s="180"/>
      <c r="H263" s="180" t="s">
        <v>1167</v>
      </c>
      <c r="I263" s="180" t="s">
        <v>863</v>
      </c>
      <c r="J263" s="180" t="s">
        <v>199</v>
      </c>
      <c r="K263" s="180" t="s">
        <v>199</v>
      </c>
      <c r="L263" s="180" t="s">
        <v>199</v>
      </c>
      <c r="M263" s="180" t="s">
        <v>1254</v>
      </c>
      <c r="N263" s="180" t="s">
        <v>1255</v>
      </c>
      <c r="O263" s="198" t="s">
        <v>1256</v>
      </c>
      <c r="P263" s="180" t="s">
        <v>806</v>
      </c>
      <c r="Q263" s="180" t="s">
        <v>1249</v>
      </c>
      <c r="R263" s="180" t="s">
        <v>99</v>
      </c>
      <c r="S263" s="184">
        <v>45323</v>
      </c>
      <c r="T263" s="184">
        <v>45337</v>
      </c>
      <c r="U263" s="39" t="s">
        <v>512</v>
      </c>
      <c r="V263" s="180"/>
      <c r="W263" s="180"/>
      <c r="X263" s="185">
        <v>0.1</v>
      </c>
      <c r="Y263" s="180" t="s">
        <v>1250</v>
      </c>
      <c r="Z263" s="180" t="s">
        <v>354</v>
      </c>
      <c r="AA263" s="72" t="s">
        <v>199</v>
      </c>
      <c r="AB263" s="72" t="s">
        <v>199</v>
      </c>
      <c r="AC263" s="72" t="s">
        <v>199</v>
      </c>
      <c r="AD263" s="180" t="s">
        <v>209</v>
      </c>
      <c r="AE263" s="180" t="s">
        <v>199</v>
      </c>
      <c r="AF263" s="180" t="s">
        <v>199</v>
      </c>
      <c r="AG263" s="180" t="s">
        <v>199</v>
      </c>
      <c r="AH263" s="180" t="s">
        <v>199</v>
      </c>
      <c r="AI263" s="180" t="s">
        <v>199</v>
      </c>
      <c r="AJ263" s="180" t="s">
        <v>199</v>
      </c>
      <c r="AK263" s="180" t="s">
        <v>199</v>
      </c>
      <c r="AL263" s="180" t="s">
        <v>199</v>
      </c>
    </row>
    <row r="264" spans="2:38" s="187" customFormat="1" ht="171" hidden="1">
      <c r="B264" s="180" t="s">
        <v>453</v>
      </c>
      <c r="C264" s="181" t="s">
        <v>859</v>
      </c>
      <c r="D264" s="180" t="s">
        <v>1223</v>
      </c>
      <c r="E264" s="81" t="s">
        <v>1174</v>
      </c>
      <c r="F264" s="180" t="s">
        <v>1245</v>
      </c>
      <c r="G264" s="180"/>
      <c r="H264" s="180" t="s">
        <v>1167</v>
      </c>
      <c r="I264" s="180" t="s">
        <v>863</v>
      </c>
      <c r="J264" s="180" t="s">
        <v>199</v>
      </c>
      <c r="K264" s="180" t="s">
        <v>199</v>
      </c>
      <c r="L264" s="180" t="s">
        <v>199</v>
      </c>
      <c r="M264" s="180" t="s">
        <v>1257</v>
      </c>
      <c r="N264" s="180" t="s">
        <v>1258</v>
      </c>
      <c r="O264" s="198" t="s">
        <v>1259</v>
      </c>
      <c r="P264" s="180" t="s">
        <v>806</v>
      </c>
      <c r="Q264" s="180" t="s">
        <v>1249</v>
      </c>
      <c r="R264" s="180" t="s">
        <v>99</v>
      </c>
      <c r="S264" s="184">
        <v>45337</v>
      </c>
      <c r="T264" s="184">
        <v>45342</v>
      </c>
      <c r="U264" s="39" t="s">
        <v>512</v>
      </c>
      <c r="V264" s="180"/>
      <c r="W264" s="180"/>
      <c r="X264" s="185">
        <v>0.1</v>
      </c>
      <c r="Y264" s="180" t="s">
        <v>1250</v>
      </c>
      <c r="Z264" s="180" t="s">
        <v>1260</v>
      </c>
      <c r="AA264" s="180" t="s">
        <v>354</v>
      </c>
      <c r="AB264" s="72" t="s">
        <v>199</v>
      </c>
      <c r="AC264" s="72" t="s">
        <v>199</v>
      </c>
      <c r="AD264" s="180" t="s">
        <v>209</v>
      </c>
      <c r="AE264" s="180" t="s">
        <v>199</v>
      </c>
      <c r="AF264" s="180" t="s">
        <v>199</v>
      </c>
      <c r="AG264" s="180" t="s">
        <v>199</v>
      </c>
      <c r="AH264" s="180" t="s">
        <v>199</v>
      </c>
      <c r="AI264" s="180" t="s">
        <v>199</v>
      </c>
      <c r="AJ264" s="180" t="s">
        <v>199</v>
      </c>
      <c r="AK264" s="180" t="s">
        <v>199</v>
      </c>
      <c r="AL264" s="180" t="s">
        <v>199</v>
      </c>
    </row>
    <row r="265" spans="2:38" s="187" customFormat="1" ht="171" hidden="1">
      <c r="B265" s="180" t="s">
        <v>453</v>
      </c>
      <c r="C265" s="181" t="s">
        <v>859</v>
      </c>
      <c r="D265" s="180" t="s">
        <v>1223</v>
      </c>
      <c r="E265" s="81" t="s">
        <v>1174</v>
      </c>
      <c r="F265" s="180" t="s">
        <v>1245</v>
      </c>
      <c r="G265" s="180"/>
      <c r="H265" s="180" t="s">
        <v>1167</v>
      </c>
      <c r="I265" s="180" t="s">
        <v>863</v>
      </c>
      <c r="J265" s="180" t="s">
        <v>199</v>
      </c>
      <c r="K265" s="180" t="s">
        <v>199</v>
      </c>
      <c r="L265" s="180" t="s">
        <v>199</v>
      </c>
      <c r="M265" s="180" t="s">
        <v>1261</v>
      </c>
      <c r="N265" s="180" t="s">
        <v>1262</v>
      </c>
      <c r="O265" s="198" t="s">
        <v>1263</v>
      </c>
      <c r="P265" s="180" t="s">
        <v>806</v>
      </c>
      <c r="Q265" s="180" t="s">
        <v>1249</v>
      </c>
      <c r="R265" s="180" t="s">
        <v>99</v>
      </c>
      <c r="S265" s="184">
        <v>45342</v>
      </c>
      <c r="T265" s="184">
        <v>45366</v>
      </c>
      <c r="U265" s="39" t="s">
        <v>512</v>
      </c>
      <c r="V265" s="180"/>
      <c r="W265" s="180"/>
      <c r="X265" s="185">
        <v>0.1</v>
      </c>
      <c r="Y265" s="180" t="s">
        <v>1250</v>
      </c>
      <c r="Z265" s="180" t="s">
        <v>1260</v>
      </c>
      <c r="AA265" s="180" t="s">
        <v>354</v>
      </c>
      <c r="AB265" s="72" t="s">
        <v>199</v>
      </c>
      <c r="AC265" s="72" t="s">
        <v>199</v>
      </c>
      <c r="AD265" s="180" t="s">
        <v>209</v>
      </c>
      <c r="AE265" s="180" t="s">
        <v>199</v>
      </c>
      <c r="AF265" s="180" t="s">
        <v>199</v>
      </c>
      <c r="AG265" s="180" t="s">
        <v>199</v>
      </c>
      <c r="AH265" s="180" t="s">
        <v>199</v>
      </c>
      <c r="AI265" s="180" t="s">
        <v>199</v>
      </c>
      <c r="AJ265" s="180" t="s">
        <v>199</v>
      </c>
      <c r="AK265" s="180" t="s">
        <v>199</v>
      </c>
      <c r="AL265" s="180" t="s">
        <v>199</v>
      </c>
    </row>
    <row r="266" spans="2:38" s="187" customFormat="1" ht="171" hidden="1">
      <c r="B266" s="180" t="s">
        <v>453</v>
      </c>
      <c r="C266" s="181" t="s">
        <v>859</v>
      </c>
      <c r="D266" s="180" t="s">
        <v>1223</v>
      </c>
      <c r="E266" s="81" t="s">
        <v>1174</v>
      </c>
      <c r="F266" s="180" t="s">
        <v>1245</v>
      </c>
      <c r="G266" s="180"/>
      <c r="H266" s="180" t="s">
        <v>1167</v>
      </c>
      <c r="I266" s="180" t="s">
        <v>863</v>
      </c>
      <c r="J266" s="180" t="s">
        <v>199</v>
      </c>
      <c r="K266" s="180" t="s">
        <v>199</v>
      </c>
      <c r="L266" s="180" t="s">
        <v>199</v>
      </c>
      <c r="M266" s="180" t="s">
        <v>1264</v>
      </c>
      <c r="N266" s="180" t="s">
        <v>1265</v>
      </c>
      <c r="O266" s="198" t="s">
        <v>1266</v>
      </c>
      <c r="P266" s="180" t="s">
        <v>806</v>
      </c>
      <c r="Q266" s="180" t="s">
        <v>1249</v>
      </c>
      <c r="R266" s="180" t="s">
        <v>99</v>
      </c>
      <c r="S266" s="184">
        <v>45342</v>
      </c>
      <c r="T266" s="184">
        <v>45381</v>
      </c>
      <c r="U266" s="39" t="s">
        <v>512</v>
      </c>
      <c r="V266" s="180"/>
      <c r="W266" s="180"/>
      <c r="X266" s="185">
        <v>0.1</v>
      </c>
      <c r="Y266" s="180" t="s">
        <v>1250</v>
      </c>
      <c r="Z266" s="180" t="s">
        <v>1260</v>
      </c>
      <c r="AA266" s="180" t="s">
        <v>1267</v>
      </c>
      <c r="AB266" s="180" t="s">
        <v>354</v>
      </c>
      <c r="AC266" s="72" t="s">
        <v>199</v>
      </c>
      <c r="AD266" s="180" t="s">
        <v>209</v>
      </c>
      <c r="AE266" s="180" t="s">
        <v>199</v>
      </c>
      <c r="AF266" s="180" t="s">
        <v>199</v>
      </c>
      <c r="AG266" s="180" t="s">
        <v>199</v>
      </c>
      <c r="AH266" s="180" t="s">
        <v>199</v>
      </c>
      <c r="AI266" s="180" t="s">
        <v>199</v>
      </c>
      <c r="AJ266" s="180" t="s">
        <v>199</v>
      </c>
      <c r="AK266" s="180" t="s">
        <v>199</v>
      </c>
      <c r="AL266" s="180" t="s">
        <v>199</v>
      </c>
    </row>
    <row r="267" spans="2:38" s="187" customFormat="1" ht="171" hidden="1">
      <c r="B267" s="180" t="s">
        <v>453</v>
      </c>
      <c r="C267" s="181" t="s">
        <v>859</v>
      </c>
      <c r="D267" s="180" t="s">
        <v>1223</v>
      </c>
      <c r="E267" s="81" t="s">
        <v>1174</v>
      </c>
      <c r="F267" s="180" t="s">
        <v>1245</v>
      </c>
      <c r="G267" s="180"/>
      <c r="H267" s="180" t="s">
        <v>1167</v>
      </c>
      <c r="I267" s="180" t="s">
        <v>863</v>
      </c>
      <c r="J267" s="180" t="s">
        <v>199</v>
      </c>
      <c r="K267" s="180" t="s">
        <v>199</v>
      </c>
      <c r="L267" s="180" t="s">
        <v>199</v>
      </c>
      <c r="M267" s="180" t="s">
        <v>1268</v>
      </c>
      <c r="N267" s="180" t="s">
        <v>1269</v>
      </c>
      <c r="O267" s="198" t="s">
        <v>1270</v>
      </c>
      <c r="P267" s="180" t="s">
        <v>806</v>
      </c>
      <c r="Q267" s="180" t="s">
        <v>1249</v>
      </c>
      <c r="R267" s="180" t="s">
        <v>99</v>
      </c>
      <c r="S267" s="184">
        <v>45383</v>
      </c>
      <c r="T267" s="184">
        <v>45427</v>
      </c>
      <c r="U267" s="39" t="s">
        <v>512</v>
      </c>
      <c r="V267" s="180"/>
      <c r="W267" s="180"/>
      <c r="X267" s="185">
        <v>0.1</v>
      </c>
      <c r="Y267" s="180" t="s">
        <v>1250</v>
      </c>
      <c r="Z267" s="180" t="s">
        <v>1260</v>
      </c>
      <c r="AA267" s="180" t="s">
        <v>1267</v>
      </c>
      <c r="AB267" s="180" t="s">
        <v>354</v>
      </c>
      <c r="AC267" s="72" t="s">
        <v>199</v>
      </c>
      <c r="AD267" s="180" t="s">
        <v>209</v>
      </c>
      <c r="AE267" s="180" t="s">
        <v>199</v>
      </c>
      <c r="AF267" s="180" t="s">
        <v>199</v>
      </c>
      <c r="AG267" s="180" t="s">
        <v>199</v>
      </c>
      <c r="AH267" s="180" t="s">
        <v>199</v>
      </c>
      <c r="AI267" s="180" t="s">
        <v>199</v>
      </c>
      <c r="AJ267" s="180" t="s">
        <v>199</v>
      </c>
      <c r="AK267" s="180" t="s">
        <v>199</v>
      </c>
      <c r="AL267" s="180" t="s">
        <v>199</v>
      </c>
    </row>
    <row r="268" spans="2:38" s="187" customFormat="1" ht="171" hidden="1">
      <c r="B268" s="180" t="s">
        <v>453</v>
      </c>
      <c r="C268" s="181" t="s">
        <v>859</v>
      </c>
      <c r="D268" s="180" t="s">
        <v>1223</v>
      </c>
      <c r="E268" s="81" t="s">
        <v>1174</v>
      </c>
      <c r="F268" s="180" t="s">
        <v>1245</v>
      </c>
      <c r="G268" s="180"/>
      <c r="H268" s="180" t="s">
        <v>1167</v>
      </c>
      <c r="I268" s="180" t="s">
        <v>863</v>
      </c>
      <c r="J268" s="180" t="s">
        <v>199</v>
      </c>
      <c r="K268" s="180" t="s">
        <v>199</v>
      </c>
      <c r="L268" s="180" t="s">
        <v>199</v>
      </c>
      <c r="M268" s="180" t="s">
        <v>1271</v>
      </c>
      <c r="N268" s="180" t="s">
        <v>1272</v>
      </c>
      <c r="O268" s="198" t="s">
        <v>1273</v>
      </c>
      <c r="P268" s="180" t="s">
        <v>806</v>
      </c>
      <c r="Q268" s="180" t="s">
        <v>1249</v>
      </c>
      <c r="R268" s="180" t="s">
        <v>99</v>
      </c>
      <c r="S268" s="184">
        <v>45397</v>
      </c>
      <c r="T268" s="184">
        <v>45473</v>
      </c>
      <c r="U268" s="39" t="s">
        <v>512</v>
      </c>
      <c r="V268" s="180"/>
      <c r="W268" s="180"/>
      <c r="X268" s="185">
        <v>0.1</v>
      </c>
      <c r="Y268" s="180" t="s">
        <v>1250</v>
      </c>
      <c r="Z268" s="180" t="s">
        <v>1260</v>
      </c>
      <c r="AA268" s="180" t="s">
        <v>1267</v>
      </c>
      <c r="AB268" s="180" t="s">
        <v>354</v>
      </c>
      <c r="AC268" s="72" t="s">
        <v>199</v>
      </c>
      <c r="AD268" s="180" t="s">
        <v>209</v>
      </c>
      <c r="AE268" s="180" t="s">
        <v>199</v>
      </c>
      <c r="AF268" s="180" t="s">
        <v>199</v>
      </c>
      <c r="AG268" s="180" t="s">
        <v>199</v>
      </c>
      <c r="AH268" s="180" t="s">
        <v>199</v>
      </c>
      <c r="AI268" s="180" t="s">
        <v>199</v>
      </c>
      <c r="AJ268" s="180" t="s">
        <v>199</v>
      </c>
      <c r="AK268" s="180" t="s">
        <v>199</v>
      </c>
      <c r="AL268" s="180" t="s">
        <v>199</v>
      </c>
    </row>
    <row r="269" spans="2:38" s="187" customFormat="1" ht="171" hidden="1">
      <c r="B269" s="180" t="s">
        <v>453</v>
      </c>
      <c r="C269" s="181" t="s">
        <v>859</v>
      </c>
      <c r="D269" s="180" t="s">
        <v>1223</v>
      </c>
      <c r="E269" s="81" t="s">
        <v>1174</v>
      </c>
      <c r="F269" s="180" t="s">
        <v>1245</v>
      </c>
      <c r="G269" s="180"/>
      <c r="H269" s="180" t="s">
        <v>1167</v>
      </c>
      <c r="I269" s="180" t="s">
        <v>863</v>
      </c>
      <c r="J269" s="180" t="s">
        <v>199</v>
      </c>
      <c r="K269" s="180" t="s">
        <v>199</v>
      </c>
      <c r="L269" s="180" t="s">
        <v>199</v>
      </c>
      <c r="M269" s="180" t="s">
        <v>1274</v>
      </c>
      <c r="N269" s="180" t="s">
        <v>1275</v>
      </c>
      <c r="O269" s="198" t="s">
        <v>1276</v>
      </c>
      <c r="P269" s="180" t="s">
        <v>806</v>
      </c>
      <c r="Q269" s="180" t="s">
        <v>1249</v>
      </c>
      <c r="R269" s="180" t="s">
        <v>99</v>
      </c>
      <c r="S269" s="184">
        <v>45352</v>
      </c>
      <c r="T269" s="184">
        <v>45397</v>
      </c>
      <c r="U269" s="39" t="s">
        <v>512</v>
      </c>
      <c r="V269" s="180"/>
      <c r="W269" s="180"/>
      <c r="X269" s="185">
        <v>0.1</v>
      </c>
      <c r="Y269" s="180" t="s">
        <v>1250</v>
      </c>
      <c r="Z269" s="180" t="s">
        <v>1267</v>
      </c>
      <c r="AA269" s="180" t="s">
        <v>354</v>
      </c>
      <c r="AB269" s="72" t="s">
        <v>199</v>
      </c>
      <c r="AC269" s="72" t="s">
        <v>199</v>
      </c>
      <c r="AD269" s="180" t="s">
        <v>209</v>
      </c>
      <c r="AE269" s="180" t="s">
        <v>199</v>
      </c>
      <c r="AF269" s="180" t="s">
        <v>199</v>
      </c>
      <c r="AG269" s="180" t="s">
        <v>199</v>
      </c>
      <c r="AH269" s="180" t="s">
        <v>199</v>
      </c>
      <c r="AI269" s="180" t="s">
        <v>199</v>
      </c>
      <c r="AJ269" s="180" t="s">
        <v>199</v>
      </c>
      <c r="AK269" s="180" t="s">
        <v>199</v>
      </c>
      <c r="AL269" s="180" t="s">
        <v>199</v>
      </c>
    </row>
    <row r="270" spans="2:38" s="187" customFormat="1" ht="171" hidden="1">
      <c r="B270" s="180" t="s">
        <v>453</v>
      </c>
      <c r="C270" s="181" t="s">
        <v>859</v>
      </c>
      <c r="D270" s="180" t="s">
        <v>1223</v>
      </c>
      <c r="E270" s="81" t="s">
        <v>1174</v>
      </c>
      <c r="F270" s="180" t="s">
        <v>1245</v>
      </c>
      <c r="G270" s="180"/>
      <c r="H270" s="180" t="s">
        <v>1167</v>
      </c>
      <c r="I270" s="180" t="s">
        <v>863</v>
      </c>
      <c r="J270" s="180" t="s">
        <v>199</v>
      </c>
      <c r="K270" s="180" t="s">
        <v>199</v>
      </c>
      <c r="L270" s="180" t="s">
        <v>199</v>
      </c>
      <c r="M270" s="180" t="s">
        <v>1277</v>
      </c>
      <c r="N270" s="180" t="s">
        <v>1278</v>
      </c>
      <c r="O270" s="198" t="s">
        <v>1279</v>
      </c>
      <c r="P270" s="180" t="s">
        <v>806</v>
      </c>
      <c r="Q270" s="180" t="s">
        <v>1249</v>
      </c>
      <c r="R270" s="180" t="s">
        <v>99</v>
      </c>
      <c r="S270" s="184">
        <v>45397</v>
      </c>
      <c r="T270" s="184">
        <v>45412</v>
      </c>
      <c r="U270" s="39" t="s">
        <v>512</v>
      </c>
      <c r="V270" s="180"/>
      <c r="W270" s="180"/>
      <c r="X270" s="185">
        <v>0.1</v>
      </c>
      <c r="Y270" s="180" t="s">
        <v>1250</v>
      </c>
      <c r="Z270" s="180" t="s">
        <v>1267</v>
      </c>
      <c r="AA270" s="180" t="s">
        <v>354</v>
      </c>
      <c r="AB270" s="72" t="s">
        <v>199</v>
      </c>
      <c r="AC270" s="72" t="s">
        <v>199</v>
      </c>
      <c r="AD270" s="180" t="s">
        <v>209</v>
      </c>
      <c r="AE270" s="180" t="s">
        <v>199</v>
      </c>
      <c r="AF270" s="180" t="s">
        <v>199</v>
      </c>
      <c r="AG270" s="180" t="s">
        <v>199</v>
      </c>
      <c r="AH270" s="180" t="s">
        <v>199</v>
      </c>
      <c r="AI270" s="180" t="s">
        <v>199</v>
      </c>
      <c r="AJ270" s="180" t="s">
        <v>199</v>
      </c>
      <c r="AK270" s="180" t="s">
        <v>199</v>
      </c>
      <c r="AL270" s="180" t="s">
        <v>199</v>
      </c>
    </row>
    <row r="271" spans="2:38" s="187" customFormat="1" ht="171" hidden="1">
      <c r="B271" s="180" t="s">
        <v>453</v>
      </c>
      <c r="C271" s="181" t="s">
        <v>859</v>
      </c>
      <c r="D271" s="180" t="s">
        <v>1223</v>
      </c>
      <c r="E271" s="81" t="s">
        <v>1174</v>
      </c>
      <c r="F271" s="180" t="s">
        <v>1304</v>
      </c>
      <c r="G271" s="180"/>
      <c r="H271" s="180" t="s">
        <v>1167</v>
      </c>
      <c r="I271" s="180" t="s">
        <v>863</v>
      </c>
      <c r="J271" s="180" t="s">
        <v>199</v>
      </c>
      <c r="K271" s="180" t="s">
        <v>199</v>
      </c>
      <c r="L271" s="180" t="s">
        <v>199</v>
      </c>
      <c r="M271" s="180" t="s">
        <v>1305</v>
      </c>
      <c r="N271" s="198" t="s">
        <v>1306</v>
      </c>
      <c r="O271" s="198" t="s">
        <v>1307</v>
      </c>
      <c r="P271" s="180" t="s">
        <v>806</v>
      </c>
      <c r="Q271" s="180" t="s">
        <v>1249</v>
      </c>
      <c r="R271" s="180" t="s">
        <v>99</v>
      </c>
      <c r="S271" s="184">
        <v>45337</v>
      </c>
      <c r="T271" s="184">
        <v>45366</v>
      </c>
      <c r="U271" s="39" t="s">
        <v>512</v>
      </c>
      <c r="V271" s="180"/>
      <c r="W271" s="180"/>
      <c r="X271" s="185">
        <v>0.2</v>
      </c>
      <c r="Y271" s="180" t="s">
        <v>1250</v>
      </c>
      <c r="Z271" s="180" t="s">
        <v>354</v>
      </c>
      <c r="AA271" s="72" t="s">
        <v>199</v>
      </c>
      <c r="AB271" s="72" t="s">
        <v>199</v>
      </c>
      <c r="AC271" s="72" t="s">
        <v>199</v>
      </c>
      <c r="AD271" s="180" t="s">
        <v>487</v>
      </c>
      <c r="AE271" s="180" t="s">
        <v>199</v>
      </c>
      <c r="AF271" s="72" t="s">
        <v>199</v>
      </c>
      <c r="AG271" s="180" t="s">
        <v>199</v>
      </c>
      <c r="AH271" s="180" t="s">
        <v>199</v>
      </c>
      <c r="AI271" s="180" t="s">
        <v>199</v>
      </c>
      <c r="AJ271" s="180" t="s">
        <v>199</v>
      </c>
      <c r="AK271" s="180" t="s">
        <v>199</v>
      </c>
      <c r="AL271" s="180" t="s">
        <v>199</v>
      </c>
    </row>
    <row r="272" spans="2:38" s="187" customFormat="1" ht="171" hidden="1">
      <c r="B272" s="180" t="s">
        <v>453</v>
      </c>
      <c r="C272" s="181" t="s">
        <v>859</v>
      </c>
      <c r="D272" s="180" t="s">
        <v>1223</v>
      </c>
      <c r="E272" s="81" t="s">
        <v>1174</v>
      </c>
      <c r="F272" s="180" t="s">
        <v>1304</v>
      </c>
      <c r="G272" s="180"/>
      <c r="H272" s="180" t="s">
        <v>1167</v>
      </c>
      <c r="I272" s="180" t="s">
        <v>863</v>
      </c>
      <c r="J272" s="180" t="s">
        <v>199</v>
      </c>
      <c r="K272" s="180" t="s">
        <v>199</v>
      </c>
      <c r="L272" s="180" t="s">
        <v>199</v>
      </c>
      <c r="M272" s="180" t="s">
        <v>1308</v>
      </c>
      <c r="N272" s="198" t="s">
        <v>1309</v>
      </c>
      <c r="O272" s="198" t="s">
        <v>1310</v>
      </c>
      <c r="P272" s="180" t="s">
        <v>806</v>
      </c>
      <c r="Q272" s="180" t="s">
        <v>1249</v>
      </c>
      <c r="R272" s="180" t="s">
        <v>99</v>
      </c>
      <c r="S272" s="184">
        <v>45366</v>
      </c>
      <c r="T272" s="184">
        <v>45381</v>
      </c>
      <c r="U272" s="39" t="s">
        <v>512</v>
      </c>
      <c r="V272" s="180"/>
      <c r="W272" s="180"/>
      <c r="X272" s="185">
        <v>0.2</v>
      </c>
      <c r="Y272" s="180" t="s">
        <v>1250</v>
      </c>
      <c r="Z272" s="180" t="s">
        <v>354</v>
      </c>
      <c r="AA272" s="72" t="s">
        <v>199</v>
      </c>
      <c r="AB272" s="72" t="s">
        <v>199</v>
      </c>
      <c r="AC272" s="72" t="s">
        <v>199</v>
      </c>
      <c r="AD272" s="180" t="s">
        <v>487</v>
      </c>
      <c r="AE272" s="180" t="s">
        <v>199</v>
      </c>
      <c r="AF272" s="180" t="s">
        <v>199</v>
      </c>
      <c r="AG272" s="180" t="s">
        <v>199</v>
      </c>
      <c r="AH272" s="180" t="s">
        <v>199</v>
      </c>
      <c r="AI272" s="180" t="s">
        <v>199</v>
      </c>
      <c r="AJ272" s="180" t="s">
        <v>199</v>
      </c>
      <c r="AK272" s="180" t="s">
        <v>199</v>
      </c>
      <c r="AL272" s="180" t="s">
        <v>199</v>
      </c>
    </row>
    <row r="273" spans="2:38" s="187" customFormat="1" ht="171" hidden="1">
      <c r="B273" s="180" t="s">
        <v>453</v>
      </c>
      <c r="C273" s="181" t="s">
        <v>859</v>
      </c>
      <c r="D273" s="180" t="s">
        <v>1223</v>
      </c>
      <c r="E273" s="81" t="s">
        <v>1174</v>
      </c>
      <c r="F273" s="180" t="s">
        <v>1304</v>
      </c>
      <c r="G273" s="180"/>
      <c r="H273" s="180" t="s">
        <v>1167</v>
      </c>
      <c r="I273" s="180" t="s">
        <v>863</v>
      </c>
      <c r="J273" s="180" t="s">
        <v>199</v>
      </c>
      <c r="K273" s="180" t="s">
        <v>199</v>
      </c>
      <c r="L273" s="180" t="s">
        <v>199</v>
      </c>
      <c r="M273" s="180" t="s">
        <v>1311</v>
      </c>
      <c r="N273" s="198" t="s">
        <v>1312</v>
      </c>
      <c r="O273" s="198" t="s">
        <v>1313</v>
      </c>
      <c r="P273" s="180" t="s">
        <v>806</v>
      </c>
      <c r="Q273" s="180" t="s">
        <v>1249</v>
      </c>
      <c r="R273" s="180" t="s">
        <v>99</v>
      </c>
      <c r="S273" s="184">
        <v>45381</v>
      </c>
      <c r="T273" s="184">
        <v>45397</v>
      </c>
      <c r="U273" s="39" t="s">
        <v>512</v>
      </c>
      <c r="V273" s="180"/>
      <c r="W273" s="180"/>
      <c r="X273" s="185">
        <v>0.2</v>
      </c>
      <c r="Y273" s="180" t="s">
        <v>1250</v>
      </c>
      <c r="Z273" s="180" t="s">
        <v>354</v>
      </c>
      <c r="AA273" s="72" t="s">
        <v>199</v>
      </c>
      <c r="AB273" s="72" t="s">
        <v>199</v>
      </c>
      <c r="AC273" s="72" t="s">
        <v>199</v>
      </c>
      <c r="AD273" s="180" t="s">
        <v>487</v>
      </c>
      <c r="AE273" s="180" t="s">
        <v>199</v>
      </c>
      <c r="AF273" s="180" t="s">
        <v>199</v>
      </c>
      <c r="AG273" s="180" t="s">
        <v>199</v>
      </c>
      <c r="AH273" s="180" t="s">
        <v>199</v>
      </c>
      <c r="AI273" s="180" t="s">
        <v>199</v>
      </c>
      <c r="AJ273" s="180" t="s">
        <v>199</v>
      </c>
      <c r="AK273" s="180" t="s">
        <v>199</v>
      </c>
      <c r="AL273" s="180" t="s">
        <v>199</v>
      </c>
    </row>
    <row r="274" spans="2:38" s="187" customFormat="1" ht="171" hidden="1">
      <c r="B274" s="180" t="s">
        <v>453</v>
      </c>
      <c r="C274" s="181" t="s">
        <v>859</v>
      </c>
      <c r="D274" s="180" t="s">
        <v>1223</v>
      </c>
      <c r="E274" s="81" t="s">
        <v>1174</v>
      </c>
      <c r="F274" s="180" t="s">
        <v>1304</v>
      </c>
      <c r="G274" s="180"/>
      <c r="H274" s="180" t="s">
        <v>1167</v>
      </c>
      <c r="I274" s="180" t="s">
        <v>863</v>
      </c>
      <c r="J274" s="180" t="s">
        <v>199</v>
      </c>
      <c r="K274" s="180" t="s">
        <v>199</v>
      </c>
      <c r="L274" s="180" t="s">
        <v>199</v>
      </c>
      <c r="M274" s="180" t="s">
        <v>1314</v>
      </c>
      <c r="N274" s="180" t="s">
        <v>1315</v>
      </c>
      <c r="O274" s="198" t="s">
        <v>1316</v>
      </c>
      <c r="P274" s="180" t="s">
        <v>806</v>
      </c>
      <c r="Q274" s="180" t="s">
        <v>1249</v>
      </c>
      <c r="R274" s="180" t="s">
        <v>99</v>
      </c>
      <c r="S274" s="184">
        <v>45444</v>
      </c>
      <c r="T274" s="184">
        <v>45458</v>
      </c>
      <c r="U274" s="39" t="s">
        <v>512</v>
      </c>
      <c r="V274" s="180"/>
      <c r="W274" s="180"/>
      <c r="X274" s="185">
        <v>0.2</v>
      </c>
      <c r="Y274" s="180" t="s">
        <v>1250</v>
      </c>
      <c r="Z274" s="180" t="s">
        <v>354</v>
      </c>
      <c r="AA274" s="72" t="s">
        <v>199</v>
      </c>
      <c r="AB274" s="72" t="s">
        <v>199</v>
      </c>
      <c r="AC274" s="72" t="s">
        <v>199</v>
      </c>
      <c r="AD274" s="180" t="s">
        <v>487</v>
      </c>
      <c r="AE274" s="180" t="s">
        <v>199</v>
      </c>
      <c r="AF274" s="180" t="s">
        <v>199</v>
      </c>
      <c r="AG274" s="180" t="s">
        <v>199</v>
      </c>
      <c r="AH274" s="180" t="s">
        <v>199</v>
      </c>
      <c r="AI274" s="180" t="s">
        <v>199</v>
      </c>
      <c r="AJ274" s="180" t="s">
        <v>199</v>
      </c>
      <c r="AK274" s="180" t="s">
        <v>199</v>
      </c>
      <c r="AL274" s="180" t="s">
        <v>199</v>
      </c>
    </row>
    <row r="275" spans="2:38" s="187" customFormat="1" ht="171" hidden="1">
      <c r="B275" s="180" t="s">
        <v>453</v>
      </c>
      <c r="C275" s="181" t="s">
        <v>859</v>
      </c>
      <c r="D275" s="180" t="s">
        <v>1223</v>
      </c>
      <c r="E275" s="81" t="s">
        <v>1174</v>
      </c>
      <c r="F275" s="180" t="s">
        <v>1304</v>
      </c>
      <c r="G275" s="180"/>
      <c r="H275" s="180" t="s">
        <v>1167</v>
      </c>
      <c r="I275" s="180" t="s">
        <v>863</v>
      </c>
      <c r="J275" s="180" t="s">
        <v>199</v>
      </c>
      <c r="K275" s="180" t="s">
        <v>199</v>
      </c>
      <c r="L275" s="180" t="s">
        <v>199</v>
      </c>
      <c r="M275" s="180" t="s">
        <v>1317</v>
      </c>
      <c r="N275" s="180" t="s">
        <v>1318</v>
      </c>
      <c r="O275" s="198" t="s">
        <v>1319</v>
      </c>
      <c r="P275" s="180" t="s">
        <v>806</v>
      </c>
      <c r="Q275" s="180" t="s">
        <v>1249</v>
      </c>
      <c r="R275" s="180" t="s">
        <v>99</v>
      </c>
      <c r="S275" s="184">
        <v>45458</v>
      </c>
      <c r="T275" s="184">
        <v>45488</v>
      </c>
      <c r="U275" s="39" t="s">
        <v>512</v>
      </c>
      <c r="V275" s="180"/>
      <c r="W275" s="180"/>
      <c r="X275" s="185">
        <v>0.2</v>
      </c>
      <c r="Y275" s="180" t="s">
        <v>1250</v>
      </c>
      <c r="Z275" s="180" t="s">
        <v>354</v>
      </c>
      <c r="AA275" s="72" t="s">
        <v>199</v>
      </c>
      <c r="AB275" s="72" t="s">
        <v>199</v>
      </c>
      <c r="AC275" s="72" t="s">
        <v>199</v>
      </c>
      <c r="AD275" s="180" t="s">
        <v>487</v>
      </c>
      <c r="AE275" s="180" t="s">
        <v>199</v>
      </c>
      <c r="AF275" s="180" t="s">
        <v>199</v>
      </c>
      <c r="AG275" s="180" t="s">
        <v>199</v>
      </c>
      <c r="AH275" s="180" t="s">
        <v>199</v>
      </c>
      <c r="AI275" s="180" t="s">
        <v>199</v>
      </c>
      <c r="AJ275" s="180" t="s">
        <v>199</v>
      </c>
      <c r="AK275" s="180" t="s">
        <v>199</v>
      </c>
      <c r="AL275" s="180" t="s">
        <v>199</v>
      </c>
    </row>
    <row r="276" spans="2:38" s="187" customFormat="1" ht="171" hidden="1">
      <c r="B276" s="180" t="s">
        <v>453</v>
      </c>
      <c r="C276" s="181" t="s">
        <v>859</v>
      </c>
      <c r="D276" s="180" t="s">
        <v>1223</v>
      </c>
      <c r="E276" s="81" t="s">
        <v>1174</v>
      </c>
      <c r="F276" s="180" t="s">
        <v>1320</v>
      </c>
      <c r="G276" s="180"/>
      <c r="H276" s="180" t="s">
        <v>1167</v>
      </c>
      <c r="I276" s="180" t="s">
        <v>863</v>
      </c>
      <c r="J276" s="180" t="s">
        <v>199</v>
      </c>
      <c r="K276" s="180" t="s">
        <v>199</v>
      </c>
      <c r="L276" s="180" t="s">
        <v>199</v>
      </c>
      <c r="M276" s="180" t="s">
        <v>1321</v>
      </c>
      <c r="N276" s="180" t="s">
        <v>1322</v>
      </c>
      <c r="O276" s="198" t="s">
        <v>1323</v>
      </c>
      <c r="P276" s="180" t="s">
        <v>806</v>
      </c>
      <c r="Q276" s="180" t="s">
        <v>1249</v>
      </c>
      <c r="R276" s="180" t="s">
        <v>99</v>
      </c>
      <c r="S276" s="184">
        <v>45474</v>
      </c>
      <c r="T276" s="184">
        <v>45488</v>
      </c>
      <c r="U276" s="39" t="s">
        <v>512</v>
      </c>
      <c r="V276" s="180"/>
      <c r="W276" s="180"/>
      <c r="X276" s="185">
        <v>0.05</v>
      </c>
      <c r="Y276" s="180" t="s">
        <v>1250</v>
      </c>
      <c r="Z276" s="180" t="s">
        <v>354</v>
      </c>
      <c r="AA276" s="72" t="s">
        <v>199</v>
      </c>
      <c r="AB276" s="72" t="s">
        <v>199</v>
      </c>
      <c r="AC276" s="72" t="s">
        <v>199</v>
      </c>
      <c r="AD276" s="180" t="s">
        <v>487</v>
      </c>
      <c r="AE276" s="180" t="s">
        <v>199</v>
      </c>
      <c r="AF276" s="180" t="s">
        <v>199</v>
      </c>
      <c r="AG276" s="180" t="s">
        <v>199</v>
      </c>
      <c r="AH276" s="180" t="s">
        <v>199</v>
      </c>
      <c r="AI276" s="180" t="s">
        <v>199</v>
      </c>
      <c r="AJ276" s="180" t="s">
        <v>199</v>
      </c>
      <c r="AK276" s="180" t="s">
        <v>199</v>
      </c>
      <c r="AL276" s="180" t="s">
        <v>199</v>
      </c>
    </row>
    <row r="277" spans="2:38" s="187" customFormat="1" ht="171" hidden="1">
      <c r="B277" s="180" t="s">
        <v>453</v>
      </c>
      <c r="C277" s="181" t="s">
        <v>859</v>
      </c>
      <c r="D277" s="180" t="s">
        <v>1223</v>
      </c>
      <c r="E277" s="81" t="s">
        <v>1174</v>
      </c>
      <c r="F277" s="180" t="s">
        <v>1320</v>
      </c>
      <c r="G277" s="180"/>
      <c r="H277" s="180" t="s">
        <v>1167</v>
      </c>
      <c r="I277" s="180" t="s">
        <v>863</v>
      </c>
      <c r="J277" s="180" t="s">
        <v>199</v>
      </c>
      <c r="K277" s="180" t="s">
        <v>199</v>
      </c>
      <c r="L277" s="180" t="s">
        <v>199</v>
      </c>
      <c r="M277" s="180" t="s">
        <v>1324</v>
      </c>
      <c r="N277" s="180" t="s">
        <v>1325</v>
      </c>
      <c r="O277" s="198" t="s">
        <v>1326</v>
      </c>
      <c r="P277" s="180" t="s">
        <v>806</v>
      </c>
      <c r="Q277" s="180" t="s">
        <v>1249</v>
      </c>
      <c r="R277" s="180" t="s">
        <v>99</v>
      </c>
      <c r="S277" s="184">
        <v>45488</v>
      </c>
      <c r="T277" s="184">
        <v>45503</v>
      </c>
      <c r="U277" s="39" t="s">
        <v>512</v>
      </c>
      <c r="V277" s="180"/>
      <c r="W277" s="180"/>
      <c r="X277" s="185">
        <v>0.1</v>
      </c>
      <c r="Y277" s="180" t="s">
        <v>1250</v>
      </c>
      <c r="Z277" s="180" t="s">
        <v>1267</v>
      </c>
      <c r="AA277" s="180" t="s">
        <v>354</v>
      </c>
      <c r="AB277" s="72" t="s">
        <v>199</v>
      </c>
      <c r="AC277" s="72" t="s">
        <v>199</v>
      </c>
      <c r="AD277" s="180" t="s">
        <v>487</v>
      </c>
      <c r="AE277" s="180" t="s">
        <v>199</v>
      </c>
      <c r="AF277" s="180" t="s">
        <v>199</v>
      </c>
      <c r="AG277" s="180" t="s">
        <v>199</v>
      </c>
      <c r="AH277" s="180" t="s">
        <v>199</v>
      </c>
      <c r="AI277" s="180" t="s">
        <v>199</v>
      </c>
      <c r="AJ277" s="180" t="s">
        <v>199</v>
      </c>
      <c r="AK277" s="180" t="s">
        <v>199</v>
      </c>
      <c r="AL277" s="180" t="s">
        <v>199</v>
      </c>
    </row>
    <row r="278" spans="2:38" s="187" customFormat="1" ht="171" hidden="1">
      <c r="B278" s="180" t="s">
        <v>453</v>
      </c>
      <c r="C278" s="181" t="s">
        <v>859</v>
      </c>
      <c r="D278" s="180" t="s">
        <v>1223</v>
      </c>
      <c r="E278" s="81" t="s">
        <v>1174</v>
      </c>
      <c r="F278" s="180" t="s">
        <v>1320</v>
      </c>
      <c r="G278" s="180"/>
      <c r="H278" s="180" t="s">
        <v>1167</v>
      </c>
      <c r="I278" s="180" t="s">
        <v>863</v>
      </c>
      <c r="J278" s="180" t="s">
        <v>199</v>
      </c>
      <c r="K278" s="180" t="s">
        <v>199</v>
      </c>
      <c r="L278" s="180" t="s">
        <v>199</v>
      </c>
      <c r="M278" s="180" t="s">
        <v>1327</v>
      </c>
      <c r="N278" s="180" t="s">
        <v>1328</v>
      </c>
      <c r="O278" s="198" t="s">
        <v>1329</v>
      </c>
      <c r="P278" s="180" t="s">
        <v>806</v>
      </c>
      <c r="Q278" s="180" t="s">
        <v>1249</v>
      </c>
      <c r="R278" s="180" t="s">
        <v>99</v>
      </c>
      <c r="S278" s="184">
        <v>45505</v>
      </c>
      <c r="T278" s="184">
        <v>45534</v>
      </c>
      <c r="U278" s="39" t="s">
        <v>512</v>
      </c>
      <c r="V278" s="180"/>
      <c r="W278" s="180"/>
      <c r="X278" s="185">
        <v>0.15</v>
      </c>
      <c r="Y278" s="180" t="s">
        <v>1250</v>
      </c>
      <c r="Z278" s="180" t="s">
        <v>354</v>
      </c>
      <c r="AA278" s="72" t="s">
        <v>199</v>
      </c>
      <c r="AB278" s="72" t="s">
        <v>199</v>
      </c>
      <c r="AC278" s="72" t="s">
        <v>199</v>
      </c>
      <c r="AD278" s="180" t="s">
        <v>487</v>
      </c>
      <c r="AE278" s="180" t="s">
        <v>199</v>
      </c>
      <c r="AF278" s="180" t="s">
        <v>199</v>
      </c>
      <c r="AG278" s="180" t="s">
        <v>199</v>
      </c>
      <c r="AH278" s="180" t="s">
        <v>199</v>
      </c>
      <c r="AI278" s="180" t="s">
        <v>199</v>
      </c>
      <c r="AJ278" s="180" t="s">
        <v>199</v>
      </c>
      <c r="AK278" s="180" t="s">
        <v>199</v>
      </c>
      <c r="AL278" s="180" t="s">
        <v>199</v>
      </c>
    </row>
    <row r="279" spans="2:38" s="187" customFormat="1" ht="171" hidden="1">
      <c r="B279" s="180" t="s">
        <v>453</v>
      </c>
      <c r="C279" s="181" t="s">
        <v>859</v>
      </c>
      <c r="D279" s="180" t="s">
        <v>1223</v>
      </c>
      <c r="E279" s="81" t="s">
        <v>1174</v>
      </c>
      <c r="F279" s="180" t="s">
        <v>1320</v>
      </c>
      <c r="G279" s="180"/>
      <c r="H279" s="180" t="s">
        <v>1167</v>
      </c>
      <c r="I279" s="180" t="s">
        <v>863</v>
      </c>
      <c r="J279" s="180" t="s">
        <v>199</v>
      </c>
      <c r="K279" s="180" t="s">
        <v>199</v>
      </c>
      <c r="L279" s="180" t="s">
        <v>199</v>
      </c>
      <c r="M279" s="180" t="s">
        <v>1330</v>
      </c>
      <c r="N279" s="180" t="s">
        <v>1331</v>
      </c>
      <c r="O279" s="198" t="s">
        <v>1332</v>
      </c>
      <c r="P279" s="180" t="s">
        <v>806</v>
      </c>
      <c r="Q279" s="180" t="s">
        <v>1249</v>
      </c>
      <c r="R279" s="180" t="s">
        <v>99</v>
      </c>
      <c r="S279" s="184">
        <v>45536</v>
      </c>
      <c r="T279" s="184">
        <v>45565</v>
      </c>
      <c r="U279" s="39" t="s">
        <v>512</v>
      </c>
      <c r="V279" s="180"/>
      <c r="W279" s="180"/>
      <c r="X279" s="185">
        <v>0.15</v>
      </c>
      <c r="Y279" s="180" t="s">
        <v>1250</v>
      </c>
      <c r="Z279" s="180" t="s">
        <v>354</v>
      </c>
      <c r="AA279" s="72" t="s">
        <v>199</v>
      </c>
      <c r="AB279" s="72" t="s">
        <v>199</v>
      </c>
      <c r="AC279" s="72" t="s">
        <v>199</v>
      </c>
      <c r="AD279" s="180" t="s">
        <v>487</v>
      </c>
      <c r="AE279" s="180" t="s">
        <v>199</v>
      </c>
      <c r="AF279" s="180" t="s">
        <v>199</v>
      </c>
      <c r="AG279" s="180" t="s">
        <v>199</v>
      </c>
      <c r="AH279" s="180" t="s">
        <v>199</v>
      </c>
      <c r="AI279" s="180" t="s">
        <v>199</v>
      </c>
      <c r="AJ279" s="180" t="s">
        <v>199</v>
      </c>
      <c r="AK279" s="180" t="s">
        <v>199</v>
      </c>
      <c r="AL279" s="180" t="s">
        <v>199</v>
      </c>
    </row>
    <row r="280" spans="2:38" s="187" customFormat="1" ht="171" hidden="1">
      <c r="B280" s="180" t="s">
        <v>453</v>
      </c>
      <c r="C280" s="181" t="s">
        <v>859</v>
      </c>
      <c r="D280" s="180" t="s">
        <v>1223</v>
      </c>
      <c r="E280" s="81" t="s">
        <v>1174</v>
      </c>
      <c r="F280" s="180" t="s">
        <v>1320</v>
      </c>
      <c r="G280" s="180"/>
      <c r="H280" s="180" t="s">
        <v>1167</v>
      </c>
      <c r="I280" s="180" t="s">
        <v>863</v>
      </c>
      <c r="J280" s="180" t="s">
        <v>199</v>
      </c>
      <c r="K280" s="180" t="s">
        <v>199</v>
      </c>
      <c r="L280" s="180" t="s">
        <v>199</v>
      </c>
      <c r="M280" s="180" t="s">
        <v>1333</v>
      </c>
      <c r="N280" s="180" t="s">
        <v>1334</v>
      </c>
      <c r="O280" s="198" t="s">
        <v>1335</v>
      </c>
      <c r="P280" s="180" t="s">
        <v>806</v>
      </c>
      <c r="Q280" s="180" t="s">
        <v>1249</v>
      </c>
      <c r="R280" s="180" t="s">
        <v>99</v>
      </c>
      <c r="S280" s="184">
        <v>45536</v>
      </c>
      <c r="T280" s="184">
        <v>45550</v>
      </c>
      <c r="U280" s="39" t="s">
        <v>512</v>
      </c>
      <c r="V280" s="180"/>
      <c r="W280" s="180"/>
      <c r="X280" s="185">
        <v>0.05</v>
      </c>
      <c r="Y280" s="180" t="s">
        <v>1250</v>
      </c>
      <c r="Z280" s="180" t="s">
        <v>354</v>
      </c>
      <c r="AA280" s="72" t="s">
        <v>199</v>
      </c>
      <c r="AB280" s="72" t="s">
        <v>199</v>
      </c>
      <c r="AC280" s="72" t="s">
        <v>199</v>
      </c>
      <c r="AD280" s="180" t="s">
        <v>487</v>
      </c>
      <c r="AE280" s="180" t="s">
        <v>199</v>
      </c>
      <c r="AF280" s="180" t="s">
        <v>199</v>
      </c>
      <c r="AG280" s="180" t="s">
        <v>199</v>
      </c>
      <c r="AH280" s="180" t="s">
        <v>199</v>
      </c>
      <c r="AI280" s="180" t="s">
        <v>199</v>
      </c>
      <c r="AJ280" s="180" t="s">
        <v>199</v>
      </c>
      <c r="AK280" s="180" t="s">
        <v>199</v>
      </c>
      <c r="AL280" s="180" t="s">
        <v>199</v>
      </c>
    </row>
    <row r="281" spans="2:38" s="187" customFormat="1" ht="171" hidden="1">
      <c r="B281" s="180" t="s">
        <v>453</v>
      </c>
      <c r="C281" s="181" t="s">
        <v>859</v>
      </c>
      <c r="D281" s="180" t="s">
        <v>1223</v>
      </c>
      <c r="E281" s="81" t="s">
        <v>1174</v>
      </c>
      <c r="F281" s="180" t="s">
        <v>1320</v>
      </c>
      <c r="G281" s="180"/>
      <c r="H281" s="180" t="s">
        <v>1167</v>
      </c>
      <c r="I281" s="180" t="s">
        <v>863</v>
      </c>
      <c r="J281" s="180" t="s">
        <v>199</v>
      </c>
      <c r="K281" s="180" t="s">
        <v>199</v>
      </c>
      <c r="L281" s="180" t="s">
        <v>199</v>
      </c>
      <c r="M281" s="180" t="s">
        <v>1336</v>
      </c>
      <c r="N281" s="180" t="s">
        <v>1337</v>
      </c>
      <c r="O281" s="198" t="s">
        <v>1338</v>
      </c>
      <c r="P281" s="180" t="s">
        <v>806</v>
      </c>
      <c r="Q281" s="180" t="s">
        <v>1249</v>
      </c>
      <c r="R281" s="180" t="s">
        <v>99</v>
      </c>
      <c r="S281" s="184">
        <v>45550</v>
      </c>
      <c r="T281" s="184">
        <v>45580</v>
      </c>
      <c r="U281" s="39" t="s">
        <v>512</v>
      </c>
      <c r="V281" s="180"/>
      <c r="W281" s="180"/>
      <c r="X281" s="185">
        <v>0.05</v>
      </c>
      <c r="Y281" s="180" t="s">
        <v>1250</v>
      </c>
      <c r="Z281" s="180" t="s">
        <v>1267</v>
      </c>
      <c r="AA281" s="180" t="s">
        <v>354</v>
      </c>
      <c r="AB281" s="72" t="s">
        <v>199</v>
      </c>
      <c r="AC281" s="72" t="s">
        <v>199</v>
      </c>
      <c r="AD281" s="180" t="s">
        <v>487</v>
      </c>
      <c r="AE281" s="180" t="s">
        <v>199</v>
      </c>
      <c r="AF281" s="180" t="s">
        <v>199</v>
      </c>
      <c r="AG281" s="180" t="s">
        <v>199</v>
      </c>
      <c r="AH281" s="180" t="s">
        <v>199</v>
      </c>
      <c r="AI281" s="180" t="s">
        <v>199</v>
      </c>
      <c r="AJ281" s="180" t="s">
        <v>199</v>
      </c>
      <c r="AK281" s="180" t="s">
        <v>199</v>
      </c>
      <c r="AL281" s="180" t="s">
        <v>199</v>
      </c>
    </row>
    <row r="282" spans="2:38" s="187" customFormat="1" ht="171" hidden="1">
      <c r="B282" s="180" t="s">
        <v>453</v>
      </c>
      <c r="C282" s="181" t="s">
        <v>859</v>
      </c>
      <c r="D282" s="180" t="s">
        <v>1223</v>
      </c>
      <c r="E282" s="81" t="s">
        <v>1174</v>
      </c>
      <c r="F282" s="180" t="s">
        <v>1320</v>
      </c>
      <c r="G282" s="180"/>
      <c r="H282" s="180" t="s">
        <v>1167</v>
      </c>
      <c r="I282" s="180" t="s">
        <v>863</v>
      </c>
      <c r="J282" s="180" t="s">
        <v>199</v>
      </c>
      <c r="K282" s="180" t="s">
        <v>199</v>
      </c>
      <c r="L282" s="180" t="s">
        <v>199</v>
      </c>
      <c r="M282" s="180" t="s">
        <v>1339</v>
      </c>
      <c r="N282" s="180" t="s">
        <v>1340</v>
      </c>
      <c r="O282" s="198" t="s">
        <v>1341</v>
      </c>
      <c r="P282" s="180" t="s">
        <v>806</v>
      </c>
      <c r="Q282" s="180" t="s">
        <v>1249</v>
      </c>
      <c r="R282" s="180" t="s">
        <v>99</v>
      </c>
      <c r="S282" s="184">
        <v>45580</v>
      </c>
      <c r="T282" s="184">
        <v>45595</v>
      </c>
      <c r="U282" s="39" t="s">
        <v>512</v>
      </c>
      <c r="V282" s="180"/>
      <c r="W282" s="180"/>
      <c r="X282" s="185">
        <v>0.1</v>
      </c>
      <c r="Y282" s="180" t="s">
        <v>1250</v>
      </c>
      <c r="Z282" s="180" t="s">
        <v>1267</v>
      </c>
      <c r="AA282" s="180" t="s">
        <v>354</v>
      </c>
      <c r="AB282" s="72" t="s">
        <v>199</v>
      </c>
      <c r="AC282" s="72" t="s">
        <v>199</v>
      </c>
      <c r="AD282" s="180" t="s">
        <v>487</v>
      </c>
      <c r="AE282" s="180" t="s">
        <v>199</v>
      </c>
      <c r="AF282" s="180" t="s">
        <v>199</v>
      </c>
      <c r="AG282" s="180" t="s">
        <v>199</v>
      </c>
      <c r="AH282" s="180" t="s">
        <v>199</v>
      </c>
      <c r="AI282" s="180" t="s">
        <v>199</v>
      </c>
      <c r="AJ282" s="180" t="s">
        <v>199</v>
      </c>
      <c r="AK282" s="180" t="s">
        <v>199</v>
      </c>
      <c r="AL282" s="180" t="s">
        <v>199</v>
      </c>
    </row>
    <row r="283" spans="2:38" s="187" customFormat="1" ht="171" hidden="1">
      <c r="B283" s="180" t="s">
        <v>453</v>
      </c>
      <c r="C283" s="181" t="s">
        <v>859</v>
      </c>
      <c r="D283" s="180" t="s">
        <v>1223</v>
      </c>
      <c r="E283" s="81" t="s">
        <v>1174</v>
      </c>
      <c r="F283" s="180" t="s">
        <v>1320</v>
      </c>
      <c r="G283" s="180"/>
      <c r="H283" s="180" t="s">
        <v>1167</v>
      </c>
      <c r="I283" s="180" t="s">
        <v>863</v>
      </c>
      <c r="J283" s="180" t="s">
        <v>199</v>
      </c>
      <c r="K283" s="180" t="s">
        <v>199</v>
      </c>
      <c r="L283" s="180" t="s">
        <v>199</v>
      </c>
      <c r="M283" s="180" t="s">
        <v>1342</v>
      </c>
      <c r="N283" s="180" t="s">
        <v>1343</v>
      </c>
      <c r="O283" s="198" t="s">
        <v>1344</v>
      </c>
      <c r="P283" s="180" t="s">
        <v>806</v>
      </c>
      <c r="Q283" s="180" t="s">
        <v>1249</v>
      </c>
      <c r="R283" s="180" t="s">
        <v>99</v>
      </c>
      <c r="S283" s="184">
        <v>45566</v>
      </c>
      <c r="T283" s="184">
        <v>45626</v>
      </c>
      <c r="U283" s="39" t="s">
        <v>512</v>
      </c>
      <c r="V283" s="180"/>
      <c r="W283" s="180"/>
      <c r="X283" s="185">
        <v>0.1</v>
      </c>
      <c r="Y283" s="180" t="s">
        <v>1250</v>
      </c>
      <c r="Z283" s="180" t="s">
        <v>1267</v>
      </c>
      <c r="AA283" s="180" t="s">
        <v>354</v>
      </c>
      <c r="AB283" s="72" t="s">
        <v>199</v>
      </c>
      <c r="AC283" s="72" t="s">
        <v>199</v>
      </c>
      <c r="AD283" s="180" t="s">
        <v>487</v>
      </c>
      <c r="AE283" s="180" t="s">
        <v>199</v>
      </c>
      <c r="AF283" s="180" t="s">
        <v>199</v>
      </c>
      <c r="AG283" s="180" t="s">
        <v>199</v>
      </c>
      <c r="AH283" s="180" t="s">
        <v>199</v>
      </c>
      <c r="AI283" s="180" t="s">
        <v>199</v>
      </c>
      <c r="AJ283" s="180" t="s">
        <v>199</v>
      </c>
      <c r="AK283" s="180" t="s">
        <v>199</v>
      </c>
      <c r="AL283" s="180" t="s">
        <v>199</v>
      </c>
    </row>
    <row r="284" spans="2:38" s="187" customFormat="1" ht="171" hidden="1">
      <c r="B284" s="180" t="s">
        <v>453</v>
      </c>
      <c r="C284" s="181" t="s">
        <v>859</v>
      </c>
      <c r="D284" s="180" t="s">
        <v>1223</v>
      </c>
      <c r="E284" s="81" t="s">
        <v>1174</v>
      </c>
      <c r="F284" s="180" t="s">
        <v>1320</v>
      </c>
      <c r="G284" s="180"/>
      <c r="H284" s="180" t="s">
        <v>1167</v>
      </c>
      <c r="I284" s="180" t="s">
        <v>863</v>
      </c>
      <c r="J284" s="180" t="s">
        <v>199</v>
      </c>
      <c r="K284" s="180" t="s">
        <v>199</v>
      </c>
      <c r="L284" s="180" t="s">
        <v>199</v>
      </c>
      <c r="M284" s="180" t="s">
        <v>1345</v>
      </c>
      <c r="N284" s="180" t="s">
        <v>1346</v>
      </c>
      <c r="O284" s="180" t="s">
        <v>1347</v>
      </c>
      <c r="P284" s="180" t="s">
        <v>806</v>
      </c>
      <c r="Q284" s="180" t="s">
        <v>1249</v>
      </c>
      <c r="R284" s="180" t="s">
        <v>99</v>
      </c>
      <c r="S284" s="184">
        <v>45597</v>
      </c>
      <c r="T284" s="184">
        <v>45641</v>
      </c>
      <c r="U284" s="39" t="s">
        <v>512</v>
      </c>
      <c r="V284" s="180"/>
      <c r="W284" s="180"/>
      <c r="X284" s="185">
        <v>0.05</v>
      </c>
      <c r="Y284" s="180" t="s">
        <v>1250</v>
      </c>
      <c r="Z284" s="180" t="s">
        <v>354</v>
      </c>
      <c r="AA284" s="72" t="s">
        <v>199</v>
      </c>
      <c r="AB284" s="72" t="s">
        <v>199</v>
      </c>
      <c r="AC284" s="72" t="s">
        <v>199</v>
      </c>
      <c r="AD284" s="180" t="s">
        <v>487</v>
      </c>
      <c r="AE284" s="180" t="s">
        <v>199</v>
      </c>
      <c r="AF284" s="180" t="s">
        <v>199</v>
      </c>
      <c r="AG284" s="180" t="s">
        <v>199</v>
      </c>
      <c r="AH284" s="180" t="s">
        <v>199</v>
      </c>
      <c r="AI284" s="180" t="s">
        <v>199</v>
      </c>
      <c r="AJ284" s="180" t="s">
        <v>199</v>
      </c>
      <c r="AK284" s="180" t="s">
        <v>199</v>
      </c>
      <c r="AL284" s="180" t="s">
        <v>199</v>
      </c>
    </row>
    <row r="285" spans="2:38" s="187" customFormat="1" ht="171" hidden="1">
      <c r="B285" s="180" t="s">
        <v>453</v>
      </c>
      <c r="C285" s="181" t="s">
        <v>859</v>
      </c>
      <c r="D285" s="180" t="s">
        <v>1223</v>
      </c>
      <c r="E285" s="81" t="s">
        <v>1174</v>
      </c>
      <c r="F285" s="180" t="s">
        <v>1320</v>
      </c>
      <c r="G285" s="180"/>
      <c r="H285" s="180" t="s">
        <v>1167</v>
      </c>
      <c r="I285" s="180" t="s">
        <v>863</v>
      </c>
      <c r="J285" s="180" t="s">
        <v>199</v>
      </c>
      <c r="K285" s="180" t="s">
        <v>199</v>
      </c>
      <c r="L285" s="180" t="s">
        <v>199</v>
      </c>
      <c r="M285" s="180" t="s">
        <v>1348</v>
      </c>
      <c r="N285" s="180" t="s">
        <v>1349</v>
      </c>
      <c r="O285" s="180" t="s">
        <v>1350</v>
      </c>
      <c r="P285" s="180" t="s">
        <v>806</v>
      </c>
      <c r="Q285" s="180" t="s">
        <v>1249</v>
      </c>
      <c r="R285" s="180" t="s">
        <v>99</v>
      </c>
      <c r="S285" s="184">
        <v>45597</v>
      </c>
      <c r="T285" s="184">
        <v>45641</v>
      </c>
      <c r="U285" s="39" t="s">
        <v>512</v>
      </c>
      <c r="V285" s="180"/>
      <c r="W285" s="180"/>
      <c r="X285" s="185">
        <v>0.05</v>
      </c>
      <c r="Y285" s="180" t="s">
        <v>1250</v>
      </c>
      <c r="Z285" s="180" t="s">
        <v>1267</v>
      </c>
      <c r="AA285" s="180" t="s">
        <v>354</v>
      </c>
      <c r="AB285" s="72" t="s">
        <v>199</v>
      </c>
      <c r="AC285" s="72" t="s">
        <v>199</v>
      </c>
      <c r="AD285" s="180" t="s">
        <v>487</v>
      </c>
      <c r="AE285" s="180" t="s">
        <v>199</v>
      </c>
      <c r="AF285" s="180" t="s">
        <v>199</v>
      </c>
      <c r="AG285" s="180" t="s">
        <v>199</v>
      </c>
      <c r="AH285" s="180" t="s">
        <v>199</v>
      </c>
      <c r="AI285" s="180" t="s">
        <v>199</v>
      </c>
      <c r="AJ285" s="180" t="s">
        <v>199</v>
      </c>
      <c r="AK285" s="180" t="s">
        <v>199</v>
      </c>
      <c r="AL285" s="180" t="s">
        <v>199</v>
      </c>
    </row>
    <row r="286" spans="2:38" s="187" customFormat="1" ht="171" hidden="1">
      <c r="B286" s="180" t="s">
        <v>453</v>
      </c>
      <c r="C286" s="181" t="s">
        <v>859</v>
      </c>
      <c r="D286" s="180" t="s">
        <v>1223</v>
      </c>
      <c r="E286" s="81" t="s">
        <v>1174</v>
      </c>
      <c r="F286" s="180" t="s">
        <v>1320</v>
      </c>
      <c r="G286" s="180"/>
      <c r="H286" s="180" t="s">
        <v>1167</v>
      </c>
      <c r="I286" s="180" t="s">
        <v>863</v>
      </c>
      <c r="J286" s="180" t="s">
        <v>199</v>
      </c>
      <c r="K286" s="180" t="s">
        <v>199</v>
      </c>
      <c r="L286" s="180" t="s">
        <v>199</v>
      </c>
      <c r="M286" s="180" t="s">
        <v>1351</v>
      </c>
      <c r="N286" s="180" t="s">
        <v>1352</v>
      </c>
      <c r="O286" s="180" t="s">
        <v>1353</v>
      </c>
      <c r="P286" s="180" t="s">
        <v>806</v>
      </c>
      <c r="Q286" s="180" t="s">
        <v>1354</v>
      </c>
      <c r="R286" s="180" t="s">
        <v>99</v>
      </c>
      <c r="S286" s="184">
        <v>45597</v>
      </c>
      <c r="T286" s="184">
        <v>45641</v>
      </c>
      <c r="U286" s="39" t="s">
        <v>512</v>
      </c>
      <c r="V286" s="180"/>
      <c r="W286" s="180"/>
      <c r="X286" s="185">
        <v>0.1</v>
      </c>
      <c r="Y286" s="180" t="s">
        <v>1250</v>
      </c>
      <c r="Z286" s="180" t="s">
        <v>1260</v>
      </c>
      <c r="AA286" s="180" t="s">
        <v>1267</v>
      </c>
      <c r="AB286" s="180" t="s">
        <v>354</v>
      </c>
      <c r="AC286" s="72" t="s">
        <v>199</v>
      </c>
      <c r="AD286" s="180" t="s">
        <v>487</v>
      </c>
      <c r="AE286" s="180" t="s">
        <v>199</v>
      </c>
      <c r="AF286" s="180" t="s">
        <v>199</v>
      </c>
      <c r="AG286" s="180" t="s">
        <v>199</v>
      </c>
      <c r="AH286" s="180" t="s">
        <v>199</v>
      </c>
      <c r="AI286" s="180" t="s">
        <v>199</v>
      </c>
      <c r="AJ286" s="180" t="s">
        <v>199</v>
      </c>
      <c r="AK286" s="180" t="s">
        <v>199</v>
      </c>
      <c r="AL286" s="180" t="s">
        <v>199</v>
      </c>
    </row>
    <row r="287" spans="2:38" s="187" customFormat="1" ht="171" hidden="1">
      <c r="B287" s="180" t="s">
        <v>453</v>
      </c>
      <c r="C287" s="181" t="s">
        <v>859</v>
      </c>
      <c r="D287" s="180" t="s">
        <v>1223</v>
      </c>
      <c r="E287" s="81" t="s">
        <v>1174</v>
      </c>
      <c r="F287" s="180" t="s">
        <v>1320</v>
      </c>
      <c r="G287" s="180"/>
      <c r="H287" s="180" t="s">
        <v>1167</v>
      </c>
      <c r="I287" s="180" t="s">
        <v>863</v>
      </c>
      <c r="J287" s="180" t="s">
        <v>199</v>
      </c>
      <c r="K287" s="180" t="s">
        <v>199</v>
      </c>
      <c r="L287" s="180" t="s">
        <v>199</v>
      </c>
      <c r="M287" s="180" t="s">
        <v>1355</v>
      </c>
      <c r="N287" s="180" t="s">
        <v>1356</v>
      </c>
      <c r="O287" s="180" t="s">
        <v>1357</v>
      </c>
      <c r="P287" s="180" t="s">
        <v>806</v>
      </c>
      <c r="Q287" s="180" t="s">
        <v>1249</v>
      </c>
      <c r="R287" s="180" t="s">
        <v>99</v>
      </c>
      <c r="S287" s="184">
        <v>45597</v>
      </c>
      <c r="T287" s="184">
        <v>45641</v>
      </c>
      <c r="U287" s="39" t="s">
        <v>512</v>
      </c>
      <c r="V287" s="180"/>
      <c r="W287" s="180"/>
      <c r="X287" s="185">
        <v>0.05</v>
      </c>
      <c r="Y287" s="180" t="s">
        <v>1250</v>
      </c>
      <c r="Z287" s="180" t="s">
        <v>1260</v>
      </c>
      <c r="AA287" s="180" t="s">
        <v>1267</v>
      </c>
      <c r="AB287" s="180" t="s">
        <v>354</v>
      </c>
      <c r="AC287" s="72" t="s">
        <v>199</v>
      </c>
      <c r="AD287" s="180" t="s">
        <v>487</v>
      </c>
      <c r="AE287" s="180" t="s">
        <v>199</v>
      </c>
      <c r="AF287" s="180" t="s">
        <v>199</v>
      </c>
      <c r="AG287" s="180" t="s">
        <v>199</v>
      </c>
      <c r="AH287" s="180" t="s">
        <v>199</v>
      </c>
      <c r="AI287" s="180" t="s">
        <v>199</v>
      </c>
      <c r="AJ287" s="180" t="s">
        <v>199</v>
      </c>
      <c r="AK287" s="180" t="s">
        <v>199</v>
      </c>
      <c r="AL287" s="180" t="s">
        <v>199</v>
      </c>
    </row>
    <row r="288" spans="2:38" s="187" customFormat="1" ht="171" hidden="1">
      <c r="B288" s="180" t="s">
        <v>453</v>
      </c>
      <c r="C288" s="181" t="s">
        <v>859</v>
      </c>
      <c r="D288" s="180" t="s">
        <v>1223</v>
      </c>
      <c r="E288" s="81" t="s">
        <v>1174</v>
      </c>
      <c r="F288" s="180" t="s">
        <v>1358</v>
      </c>
      <c r="G288" s="180"/>
      <c r="H288" s="180" t="s">
        <v>1167</v>
      </c>
      <c r="I288" s="180" t="s">
        <v>199</v>
      </c>
      <c r="J288" s="180" t="s">
        <v>199</v>
      </c>
      <c r="K288" s="180" t="s">
        <v>199</v>
      </c>
      <c r="L288" s="180" t="s">
        <v>199</v>
      </c>
      <c r="M288" s="180" t="s">
        <v>1359</v>
      </c>
      <c r="N288" s="180" t="s">
        <v>1359</v>
      </c>
      <c r="O288" s="180" t="s">
        <v>1360</v>
      </c>
      <c r="P288" s="180" t="s">
        <v>806</v>
      </c>
      <c r="Q288" s="180" t="s">
        <v>1249</v>
      </c>
      <c r="R288" s="180" t="s">
        <v>99</v>
      </c>
      <c r="S288" s="214">
        <v>45352</v>
      </c>
      <c r="T288" s="214">
        <v>45458</v>
      </c>
      <c r="U288" s="184" t="s">
        <v>512</v>
      </c>
      <c r="V288" s="40"/>
      <c r="W288" s="180"/>
      <c r="X288" s="180"/>
      <c r="Y288" s="180" t="s">
        <v>354</v>
      </c>
      <c r="Z288" s="180" t="s">
        <v>1250</v>
      </c>
      <c r="AA288" s="72" t="s">
        <v>199</v>
      </c>
      <c r="AB288" s="72" t="s">
        <v>199</v>
      </c>
      <c r="AC288" s="72" t="s">
        <v>199</v>
      </c>
      <c r="AD288" s="180" t="s">
        <v>487</v>
      </c>
      <c r="AE288" s="180" t="s">
        <v>199</v>
      </c>
      <c r="AF288" s="180" t="s">
        <v>199</v>
      </c>
      <c r="AG288" s="180" t="s">
        <v>199</v>
      </c>
      <c r="AH288" s="180" t="s">
        <v>199</v>
      </c>
      <c r="AI288" s="180" t="s">
        <v>199</v>
      </c>
      <c r="AJ288" s="180" t="s">
        <v>199</v>
      </c>
      <c r="AK288" s="180" t="s">
        <v>199</v>
      </c>
      <c r="AL288" s="180" t="s">
        <v>655</v>
      </c>
    </row>
    <row r="289" spans="2:38" s="187" customFormat="1" ht="171" hidden="1">
      <c r="B289" s="180" t="s">
        <v>453</v>
      </c>
      <c r="C289" s="181" t="s">
        <v>859</v>
      </c>
      <c r="D289" s="180" t="s">
        <v>1223</v>
      </c>
      <c r="E289" s="81" t="s">
        <v>1174</v>
      </c>
      <c r="F289" s="180" t="s">
        <v>1358</v>
      </c>
      <c r="G289" s="180"/>
      <c r="H289" s="180" t="s">
        <v>1167</v>
      </c>
      <c r="I289" s="180" t="s">
        <v>199</v>
      </c>
      <c r="J289" s="180" t="s">
        <v>199</v>
      </c>
      <c r="K289" s="180" t="s">
        <v>199</v>
      </c>
      <c r="L289" s="180" t="s">
        <v>199</v>
      </c>
      <c r="M289" s="180" t="s">
        <v>1361</v>
      </c>
      <c r="N289" s="180" t="s">
        <v>1362</v>
      </c>
      <c r="O289" s="180" t="s">
        <v>1363</v>
      </c>
      <c r="P289" s="180" t="s">
        <v>806</v>
      </c>
      <c r="Q289" s="180" t="s">
        <v>1249</v>
      </c>
      <c r="R289" s="180" t="s">
        <v>99</v>
      </c>
      <c r="S289" s="184">
        <v>45458</v>
      </c>
      <c r="T289" s="184">
        <v>45488</v>
      </c>
      <c r="U289" s="184" t="s">
        <v>512</v>
      </c>
      <c r="V289" s="40"/>
      <c r="W289" s="180"/>
      <c r="X289" s="180"/>
      <c r="Y289" s="180" t="s">
        <v>354</v>
      </c>
      <c r="Z289" s="180" t="s">
        <v>1250</v>
      </c>
      <c r="AA289" s="180" t="s">
        <v>400</v>
      </c>
      <c r="AB289" s="72" t="s">
        <v>199</v>
      </c>
      <c r="AC289" s="72" t="s">
        <v>199</v>
      </c>
      <c r="AD289" s="180" t="s">
        <v>487</v>
      </c>
      <c r="AE289" s="180" t="s">
        <v>199</v>
      </c>
      <c r="AF289" s="180" t="s">
        <v>199</v>
      </c>
      <c r="AG289" s="180" t="s">
        <v>199</v>
      </c>
      <c r="AH289" s="180" t="s">
        <v>199</v>
      </c>
      <c r="AI289" s="180" t="s">
        <v>199</v>
      </c>
      <c r="AJ289" s="180" t="s">
        <v>402</v>
      </c>
      <c r="AK289" s="180" t="s">
        <v>403</v>
      </c>
      <c r="AL289" s="180" t="s">
        <v>655</v>
      </c>
    </row>
    <row r="290" spans="2:38" s="187" customFormat="1" ht="171" hidden="1">
      <c r="B290" s="180" t="s">
        <v>453</v>
      </c>
      <c r="C290" s="181" t="s">
        <v>859</v>
      </c>
      <c r="D290" s="180" t="s">
        <v>1223</v>
      </c>
      <c r="E290" s="81" t="s">
        <v>1174</v>
      </c>
      <c r="F290" s="180" t="s">
        <v>1358</v>
      </c>
      <c r="G290" s="180"/>
      <c r="H290" s="180" t="s">
        <v>1167</v>
      </c>
      <c r="I290" s="180" t="s">
        <v>199</v>
      </c>
      <c r="J290" s="180" t="s">
        <v>199</v>
      </c>
      <c r="K290" s="180" t="s">
        <v>199</v>
      </c>
      <c r="L290" s="180" t="s">
        <v>199</v>
      </c>
      <c r="M290" s="180" t="s">
        <v>1364</v>
      </c>
      <c r="N290" s="180" t="s">
        <v>1365</v>
      </c>
      <c r="O290" s="180" t="s">
        <v>1366</v>
      </c>
      <c r="P290" s="180" t="s">
        <v>806</v>
      </c>
      <c r="Q290" s="180" t="s">
        <v>1249</v>
      </c>
      <c r="R290" s="180" t="s">
        <v>99</v>
      </c>
      <c r="S290" s="196">
        <v>45352</v>
      </c>
      <c r="T290" s="196">
        <v>45046</v>
      </c>
      <c r="U290" s="184" t="s">
        <v>512</v>
      </c>
      <c r="V290" s="40"/>
      <c r="W290" s="180"/>
      <c r="X290" s="180"/>
      <c r="Y290" s="180" t="s">
        <v>354</v>
      </c>
      <c r="Z290" s="180" t="s">
        <v>1250</v>
      </c>
      <c r="AA290" s="180" t="s">
        <v>374</v>
      </c>
      <c r="AB290" s="72" t="s">
        <v>199</v>
      </c>
      <c r="AC290" s="72" t="s">
        <v>199</v>
      </c>
      <c r="AD290" s="180" t="s">
        <v>487</v>
      </c>
      <c r="AE290" s="180" t="s">
        <v>199</v>
      </c>
      <c r="AF290" s="180" t="s">
        <v>199</v>
      </c>
      <c r="AG290" s="180" t="s">
        <v>199</v>
      </c>
      <c r="AH290" s="180" t="s">
        <v>199</v>
      </c>
      <c r="AI290" s="180" t="s">
        <v>199</v>
      </c>
      <c r="AJ290" s="180" t="s">
        <v>199</v>
      </c>
      <c r="AK290" s="180" t="s">
        <v>199</v>
      </c>
      <c r="AL290" s="180" t="s">
        <v>655</v>
      </c>
    </row>
    <row r="291" spans="2:38" s="187" customFormat="1" ht="171" hidden="1">
      <c r="B291" s="180" t="s">
        <v>453</v>
      </c>
      <c r="C291" s="181" t="s">
        <v>859</v>
      </c>
      <c r="D291" s="180" t="s">
        <v>1223</v>
      </c>
      <c r="E291" s="81" t="s">
        <v>1174</v>
      </c>
      <c r="F291" s="180" t="s">
        <v>1370</v>
      </c>
      <c r="G291" s="180"/>
      <c r="H291" s="180" t="s">
        <v>1167</v>
      </c>
      <c r="I291" s="180" t="s">
        <v>863</v>
      </c>
      <c r="J291" s="180" t="s">
        <v>199</v>
      </c>
      <c r="K291" s="180" t="s">
        <v>199</v>
      </c>
      <c r="L291" s="180" t="s">
        <v>199</v>
      </c>
      <c r="M291" s="180" t="s">
        <v>1371</v>
      </c>
      <c r="N291" s="180" t="s">
        <v>1372</v>
      </c>
      <c r="O291" s="183" t="s">
        <v>1373</v>
      </c>
      <c r="P291" s="180" t="s">
        <v>1284</v>
      </c>
      <c r="Q291" s="180" t="s">
        <v>1374</v>
      </c>
      <c r="R291" s="180" t="s">
        <v>99</v>
      </c>
      <c r="S291" s="184">
        <v>45306</v>
      </c>
      <c r="T291" s="184">
        <v>45534</v>
      </c>
      <c r="U291" s="184" t="s">
        <v>512</v>
      </c>
      <c r="V291" s="42"/>
      <c r="W291" s="180"/>
      <c r="X291" s="42">
        <v>0.5</v>
      </c>
      <c r="Y291" s="180" t="s">
        <v>355</v>
      </c>
      <c r="Z291" s="180" t="s">
        <v>199</v>
      </c>
      <c r="AA291" s="180" t="s">
        <v>199</v>
      </c>
      <c r="AB291" s="180" t="s">
        <v>199</v>
      </c>
      <c r="AC291" s="180" t="s">
        <v>199</v>
      </c>
      <c r="AD291" s="180" t="s">
        <v>417</v>
      </c>
      <c r="AE291" s="180" t="s">
        <v>199</v>
      </c>
      <c r="AF291" s="180" t="s">
        <v>199</v>
      </c>
      <c r="AG291" s="180" t="s">
        <v>199</v>
      </c>
      <c r="AH291" s="180" t="s">
        <v>199</v>
      </c>
      <c r="AI291" s="180" t="s">
        <v>199</v>
      </c>
      <c r="AJ291" s="180" t="s">
        <v>199</v>
      </c>
      <c r="AK291" s="180" t="s">
        <v>199</v>
      </c>
      <c r="AL291" s="180" t="s">
        <v>497</v>
      </c>
    </row>
    <row r="292" spans="2:38" s="187" customFormat="1" ht="171" hidden="1">
      <c r="B292" s="180" t="s">
        <v>453</v>
      </c>
      <c r="C292" s="181" t="s">
        <v>859</v>
      </c>
      <c r="D292" s="180" t="s">
        <v>1223</v>
      </c>
      <c r="E292" s="81" t="s">
        <v>1174</v>
      </c>
      <c r="F292" s="180" t="s">
        <v>1370</v>
      </c>
      <c r="G292" s="180"/>
      <c r="H292" s="180" t="s">
        <v>1167</v>
      </c>
      <c r="I292" s="180" t="s">
        <v>863</v>
      </c>
      <c r="J292" s="180" t="s">
        <v>199</v>
      </c>
      <c r="K292" s="180" t="s">
        <v>199</v>
      </c>
      <c r="L292" s="180" t="s">
        <v>199</v>
      </c>
      <c r="M292" s="180" t="s">
        <v>1375</v>
      </c>
      <c r="N292" s="180" t="s">
        <v>1376</v>
      </c>
      <c r="O292" s="183" t="s">
        <v>1377</v>
      </c>
      <c r="P292" s="180" t="s">
        <v>1284</v>
      </c>
      <c r="Q292" s="180"/>
      <c r="R292" s="180" t="s">
        <v>1579</v>
      </c>
      <c r="S292" s="184">
        <v>45306</v>
      </c>
      <c r="T292" s="184">
        <v>45534</v>
      </c>
      <c r="U292" s="184" t="s">
        <v>512</v>
      </c>
      <c r="V292" s="42"/>
      <c r="W292" s="180"/>
      <c r="X292" s="42">
        <v>0.5</v>
      </c>
      <c r="Y292" s="180" t="s">
        <v>355</v>
      </c>
      <c r="Z292" s="180" t="s">
        <v>199</v>
      </c>
      <c r="AA292" s="180" t="s">
        <v>199</v>
      </c>
      <c r="AB292" s="180" t="s">
        <v>199</v>
      </c>
      <c r="AC292" s="180" t="s">
        <v>199</v>
      </c>
      <c r="AD292" s="180" t="s">
        <v>417</v>
      </c>
      <c r="AE292" s="180" t="s">
        <v>199</v>
      </c>
      <c r="AF292" s="180" t="s">
        <v>199</v>
      </c>
      <c r="AG292" s="180" t="s">
        <v>199</v>
      </c>
      <c r="AH292" s="180" t="s">
        <v>199</v>
      </c>
      <c r="AI292" s="180" t="s">
        <v>199</v>
      </c>
      <c r="AJ292" s="180" t="s">
        <v>199</v>
      </c>
      <c r="AK292" s="180" t="s">
        <v>199</v>
      </c>
      <c r="AL292" s="180" t="s">
        <v>497</v>
      </c>
    </row>
    <row r="293" spans="2:38" s="187" customFormat="1" ht="171" hidden="1">
      <c r="B293" s="180" t="s">
        <v>453</v>
      </c>
      <c r="C293" s="181" t="s">
        <v>859</v>
      </c>
      <c r="D293" s="180" t="s">
        <v>1223</v>
      </c>
      <c r="E293" s="81" t="s">
        <v>1174</v>
      </c>
      <c r="F293" s="180" t="s">
        <v>1378</v>
      </c>
      <c r="G293" s="180"/>
      <c r="H293" s="180" t="s">
        <v>1167</v>
      </c>
      <c r="I293" s="180" t="s">
        <v>863</v>
      </c>
      <c r="J293" s="180" t="s">
        <v>199</v>
      </c>
      <c r="K293" s="180" t="s">
        <v>199</v>
      </c>
      <c r="L293" s="180" t="s">
        <v>199</v>
      </c>
      <c r="M293" s="180" t="s">
        <v>1379</v>
      </c>
      <c r="N293" s="180" t="s">
        <v>1380</v>
      </c>
      <c r="O293" s="183" t="s">
        <v>1381</v>
      </c>
      <c r="P293" s="180" t="s">
        <v>1284</v>
      </c>
      <c r="Q293" s="180" t="s">
        <v>1382</v>
      </c>
      <c r="R293" s="180" t="s">
        <v>1579</v>
      </c>
      <c r="S293" s="184">
        <v>45306</v>
      </c>
      <c r="T293" s="184">
        <v>45381</v>
      </c>
      <c r="U293" s="184" t="s">
        <v>512</v>
      </c>
      <c r="V293" s="42"/>
      <c r="W293" s="180"/>
      <c r="X293" s="42">
        <v>1</v>
      </c>
      <c r="Y293" s="180" t="s">
        <v>207</v>
      </c>
      <c r="Z293" s="180" t="s">
        <v>199</v>
      </c>
      <c r="AA293" s="180" t="s">
        <v>199</v>
      </c>
      <c r="AB293" s="180" t="s">
        <v>199</v>
      </c>
      <c r="AC293" s="180" t="s">
        <v>199</v>
      </c>
      <c r="AD293" s="180" t="s">
        <v>417</v>
      </c>
      <c r="AE293" s="180" t="s">
        <v>199</v>
      </c>
      <c r="AF293" s="180" t="s">
        <v>199</v>
      </c>
      <c r="AG293" s="180" t="s">
        <v>199</v>
      </c>
      <c r="AH293" s="180" t="s">
        <v>199</v>
      </c>
      <c r="AI293" s="180" t="s">
        <v>199</v>
      </c>
      <c r="AJ293" s="180" t="s">
        <v>199</v>
      </c>
      <c r="AK293" s="180" t="s">
        <v>199</v>
      </c>
      <c r="AL293" s="180" t="s">
        <v>497</v>
      </c>
    </row>
    <row r="294" spans="2:38" s="187" customFormat="1" ht="185.25" hidden="1" customHeight="1">
      <c r="B294" s="180" t="s">
        <v>453</v>
      </c>
      <c r="C294" s="181" t="s">
        <v>859</v>
      </c>
      <c r="D294" s="180" t="s">
        <v>1280</v>
      </c>
      <c r="E294" s="180" t="s">
        <v>1281</v>
      </c>
      <c r="F294" s="180" t="s">
        <v>1245</v>
      </c>
      <c r="G294" s="180"/>
      <c r="H294" s="180" t="s">
        <v>1167</v>
      </c>
      <c r="I294" s="180" t="s">
        <v>864</v>
      </c>
      <c r="J294" s="180" t="s">
        <v>199</v>
      </c>
      <c r="K294" s="180" t="s">
        <v>199</v>
      </c>
      <c r="L294" s="180" t="s">
        <v>199</v>
      </c>
      <c r="M294" s="180" t="s">
        <v>1282</v>
      </c>
      <c r="N294" s="180" t="s">
        <v>1282</v>
      </c>
      <c r="O294" s="180" t="s">
        <v>1283</v>
      </c>
      <c r="P294" s="180" t="s">
        <v>1284</v>
      </c>
      <c r="Q294" s="180"/>
      <c r="R294" s="180" t="s">
        <v>99</v>
      </c>
      <c r="S294" s="184">
        <v>45306</v>
      </c>
      <c r="T294" s="184">
        <v>45380</v>
      </c>
      <c r="U294" s="184" t="s">
        <v>512</v>
      </c>
      <c r="V294" s="196"/>
      <c r="W294" s="196"/>
      <c r="X294" s="215">
        <v>0.5</v>
      </c>
      <c r="Y294" s="180" t="s">
        <v>355</v>
      </c>
      <c r="Z294" s="180" t="s">
        <v>207</v>
      </c>
      <c r="AA294" s="72" t="s">
        <v>199</v>
      </c>
      <c r="AB294" s="72" t="s">
        <v>199</v>
      </c>
      <c r="AC294" s="72" t="s">
        <v>199</v>
      </c>
      <c r="AD294" s="180" t="s">
        <v>417</v>
      </c>
      <c r="AE294" s="180" t="s">
        <v>199</v>
      </c>
      <c r="AF294" s="180" t="s">
        <v>199</v>
      </c>
      <c r="AG294" s="180" t="s">
        <v>199</v>
      </c>
      <c r="AH294" s="180" t="s">
        <v>199</v>
      </c>
      <c r="AI294" s="180" t="s">
        <v>199</v>
      </c>
      <c r="AJ294" s="180" t="s">
        <v>199</v>
      </c>
      <c r="AK294" s="180" t="s">
        <v>199</v>
      </c>
      <c r="AL294" s="180" t="s">
        <v>497</v>
      </c>
    </row>
    <row r="295" spans="2:38" s="187" customFormat="1" ht="171" hidden="1">
      <c r="B295" s="180" t="s">
        <v>453</v>
      </c>
      <c r="C295" s="181" t="s">
        <v>859</v>
      </c>
      <c r="D295" s="180" t="s">
        <v>1280</v>
      </c>
      <c r="E295" s="180" t="s">
        <v>1281</v>
      </c>
      <c r="F295" s="180" t="s">
        <v>1245</v>
      </c>
      <c r="G295" s="180"/>
      <c r="H295" s="180" t="s">
        <v>1167</v>
      </c>
      <c r="I295" s="180" t="s">
        <v>864</v>
      </c>
      <c r="J295" s="180" t="s">
        <v>199</v>
      </c>
      <c r="K295" s="180" t="s">
        <v>199</v>
      </c>
      <c r="L295" s="180" t="s">
        <v>199</v>
      </c>
      <c r="M295" s="180" t="s">
        <v>1285</v>
      </c>
      <c r="N295" s="180" t="s">
        <v>1286</v>
      </c>
      <c r="O295" s="180" t="s">
        <v>1287</v>
      </c>
      <c r="P295" s="180" t="s">
        <v>1284</v>
      </c>
      <c r="Q295" s="180"/>
      <c r="R295" s="180" t="s">
        <v>1579</v>
      </c>
      <c r="S295" s="184">
        <v>45306</v>
      </c>
      <c r="T295" s="184">
        <v>45641</v>
      </c>
      <c r="U295" s="184" t="s">
        <v>512</v>
      </c>
      <c r="V295" s="196"/>
      <c r="W295" s="196"/>
      <c r="X295" s="215">
        <v>0.5</v>
      </c>
      <c r="Y295" s="180" t="s">
        <v>355</v>
      </c>
      <c r="Z295" s="180" t="s">
        <v>207</v>
      </c>
      <c r="AA295" s="72" t="s">
        <v>199</v>
      </c>
      <c r="AB295" s="72" t="s">
        <v>199</v>
      </c>
      <c r="AC295" s="72" t="s">
        <v>199</v>
      </c>
      <c r="AD295" s="180" t="s">
        <v>417</v>
      </c>
      <c r="AE295" s="180" t="s">
        <v>199</v>
      </c>
      <c r="AF295" s="180" t="s">
        <v>199</v>
      </c>
      <c r="AG295" s="180" t="s">
        <v>199</v>
      </c>
      <c r="AH295" s="180" t="s">
        <v>199</v>
      </c>
      <c r="AI295" s="180" t="s">
        <v>199</v>
      </c>
      <c r="AJ295" s="180" t="s">
        <v>199</v>
      </c>
      <c r="AK295" s="180" t="s">
        <v>199</v>
      </c>
      <c r="AL295" s="180" t="s">
        <v>497</v>
      </c>
    </row>
    <row r="296" spans="2:38" s="187" customFormat="1" ht="171" hidden="1">
      <c r="B296" s="180" t="s">
        <v>453</v>
      </c>
      <c r="C296" s="181" t="s">
        <v>859</v>
      </c>
      <c r="D296" s="180" t="s">
        <v>1280</v>
      </c>
      <c r="E296" s="180" t="s">
        <v>1281</v>
      </c>
      <c r="F296" s="180" t="s">
        <v>1245</v>
      </c>
      <c r="G296" s="180"/>
      <c r="H296" s="180" t="s">
        <v>1167</v>
      </c>
      <c r="I296" s="180" t="s">
        <v>863</v>
      </c>
      <c r="J296" s="180" t="s">
        <v>199</v>
      </c>
      <c r="K296" s="180" t="s">
        <v>199</v>
      </c>
      <c r="L296" s="180" t="s">
        <v>199</v>
      </c>
      <c r="M296" s="180" t="s">
        <v>1288</v>
      </c>
      <c r="N296" s="180" t="s">
        <v>1289</v>
      </c>
      <c r="O296" s="180" t="s">
        <v>1290</v>
      </c>
      <c r="P296" s="180" t="s">
        <v>501</v>
      </c>
      <c r="Q296" s="180" t="s">
        <v>1291</v>
      </c>
      <c r="R296" s="180" t="s">
        <v>99</v>
      </c>
      <c r="S296" s="196">
        <v>45444</v>
      </c>
      <c r="T296" s="196">
        <v>45646</v>
      </c>
      <c r="U296" s="184" t="s">
        <v>512</v>
      </c>
      <c r="V296" s="40"/>
      <c r="W296" s="180"/>
      <c r="X296" s="180"/>
      <c r="Y296" s="180" t="s">
        <v>423</v>
      </c>
      <c r="Z296" s="180" t="s">
        <v>199</v>
      </c>
      <c r="AA296" s="180" t="s">
        <v>199</v>
      </c>
      <c r="AB296" s="180" t="s">
        <v>199</v>
      </c>
      <c r="AC296" s="180" t="s">
        <v>199</v>
      </c>
      <c r="AD296" s="180" t="s">
        <v>209</v>
      </c>
      <c r="AE296" s="180" t="s">
        <v>248</v>
      </c>
      <c r="AF296" s="180" t="s">
        <v>199</v>
      </c>
      <c r="AG296" s="180" t="s">
        <v>199</v>
      </c>
      <c r="AH296" s="180" t="s">
        <v>199</v>
      </c>
      <c r="AI296" s="180" t="s">
        <v>199</v>
      </c>
      <c r="AJ296" s="180" t="s">
        <v>199</v>
      </c>
      <c r="AK296" s="180" t="s">
        <v>199</v>
      </c>
      <c r="AL296" s="180" t="s">
        <v>655</v>
      </c>
    </row>
    <row r="297" spans="2:38" s="187" customFormat="1" ht="171" hidden="1">
      <c r="B297" s="180" t="s">
        <v>453</v>
      </c>
      <c r="C297" s="181" t="s">
        <v>859</v>
      </c>
      <c r="D297" s="180" t="s">
        <v>1280</v>
      </c>
      <c r="E297" s="180" t="s">
        <v>1281</v>
      </c>
      <c r="F297" s="180" t="s">
        <v>1383</v>
      </c>
      <c r="G297" s="180"/>
      <c r="H297" s="180" t="s">
        <v>1167</v>
      </c>
      <c r="I297" s="180" t="s">
        <v>864</v>
      </c>
      <c r="J297" s="180" t="s">
        <v>199</v>
      </c>
      <c r="K297" s="180" t="s">
        <v>199</v>
      </c>
      <c r="L297" s="180" t="s">
        <v>199</v>
      </c>
      <c r="M297" s="180" t="s">
        <v>1384</v>
      </c>
      <c r="N297" s="180" t="s">
        <v>1385</v>
      </c>
      <c r="O297" s="180" t="s">
        <v>1386</v>
      </c>
      <c r="P297" s="180" t="s">
        <v>1284</v>
      </c>
      <c r="Q297" s="180"/>
      <c r="R297" s="180" t="s">
        <v>99</v>
      </c>
      <c r="S297" s="184">
        <v>45306</v>
      </c>
      <c r="T297" s="184">
        <v>45380</v>
      </c>
      <c r="U297" s="184" t="s">
        <v>512</v>
      </c>
      <c r="V297" s="196"/>
      <c r="W297" s="196"/>
      <c r="X297" s="215">
        <v>0.3</v>
      </c>
      <c r="Y297" s="180" t="s">
        <v>207</v>
      </c>
      <c r="Z297" s="180" t="s">
        <v>355</v>
      </c>
      <c r="AA297" s="180" t="s">
        <v>199</v>
      </c>
      <c r="AB297" s="180" t="s">
        <v>199</v>
      </c>
      <c r="AC297" s="72" t="s">
        <v>199</v>
      </c>
      <c r="AD297" s="180" t="s">
        <v>417</v>
      </c>
      <c r="AE297" s="180" t="s">
        <v>199</v>
      </c>
      <c r="AF297" s="180" t="s">
        <v>199</v>
      </c>
      <c r="AG297" s="180" t="s">
        <v>199</v>
      </c>
      <c r="AH297" s="180" t="s">
        <v>199</v>
      </c>
      <c r="AI297" s="180" t="s">
        <v>199</v>
      </c>
      <c r="AJ297" s="180" t="s">
        <v>199</v>
      </c>
      <c r="AK297" s="180" t="s">
        <v>199</v>
      </c>
      <c r="AL297" s="180" t="s">
        <v>497</v>
      </c>
    </row>
    <row r="298" spans="2:38" s="187" customFormat="1" ht="171" hidden="1">
      <c r="B298" s="180" t="s">
        <v>453</v>
      </c>
      <c r="C298" s="181" t="s">
        <v>859</v>
      </c>
      <c r="D298" s="180" t="s">
        <v>1280</v>
      </c>
      <c r="E298" s="180" t="s">
        <v>1281</v>
      </c>
      <c r="F298" s="180" t="s">
        <v>1383</v>
      </c>
      <c r="G298" s="180"/>
      <c r="H298" s="180" t="s">
        <v>1167</v>
      </c>
      <c r="I298" s="180" t="s">
        <v>864</v>
      </c>
      <c r="J298" s="180" t="s">
        <v>199</v>
      </c>
      <c r="K298" s="180" t="s">
        <v>199</v>
      </c>
      <c r="L298" s="180" t="s">
        <v>199</v>
      </c>
      <c r="M298" s="180" t="s">
        <v>1387</v>
      </c>
      <c r="N298" s="180" t="s">
        <v>1388</v>
      </c>
      <c r="O298" s="180" t="s">
        <v>1389</v>
      </c>
      <c r="P298" s="180" t="s">
        <v>1284</v>
      </c>
      <c r="Q298" s="180"/>
      <c r="R298" s="180" t="s">
        <v>99</v>
      </c>
      <c r="S298" s="184">
        <v>45306</v>
      </c>
      <c r="T298" s="184">
        <v>45656</v>
      </c>
      <c r="U298" s="184" t="s">
        <v>512</v>
      </c>
      <c r="V298" s="196"/>
      <c r="W298" s="196"/>
      <c r="X298" s="215">
        <v>0.7</v>
      </c>
      <c r="Y298" s="180" t="s">
        <v>423</v>
      </c>
      <c r="Z298" s="180" t="s">
        <v>355</v>
      </c>
      <c r="AA298" s="180" t="s">
        <v>199</v>
      </c>
      <c r="AB298" s="180" t="s">
        <v>199</v>
      </c>
      <c r="AC298" s="72" t="s">
        <v>199</v>
      </c>
      <c r="AD298" s="180" t="s">
        <v>417</v>
      </c>
      <c r="AE298" s="180" t="s">
        <v>199</v>
      </c>
      <c r="AF298" s="180" t="s">
        <v>199</v>
      </c>
      <c r="AG298" s="180" t="s">
        <v>199</v>
      </c>
      <c r="AH298" s="180" t="s">
        <v>199</v>
      </c>
      <c r="AI298" s="180" t="s">
        <v>199</v>
      </c>
      <c r="AJ298" s="180" t="s">
        <v>199</v>
      </c>
      <c r="AK298" s="180" t="s">
        <v>199</v>
      </c>
      <c r="AL298" s="180" t="s">
        <v>497</v>
      </c>
    </row>
    <row r="299" spans="2:38" s="187" customFormat="1" ht="171" hidden="1">
      <c r="B299" s="180" t="s">
        <v>453</v>
      </c>
      <c r="C299" s="181" t="s">
        <v>859</v>
      </c>
      <c r="D299" s="180" t="s">
        <v>1280</v>
      </c>
      <c r="E299" s="180" t="s">
        <v>1281</v>
      </c>
      <c r="F299" s="180" t="s">
        <v>1390</v>
      </c>
      <c r="G299" s="180"/>
      <c r="H299" s="180" t="s">
        <v>1167</v>
      </c>
      <c r="I299" s="180" t="s">
        <v>864</v>
      </c>
      <c r="J299" s="180" t="s">
        <v>199</v>
      </c>
      <c r="K299" s="180" t="s">
        <v>199</v>
      </c>
      <c r="L299" s="180" t="s">
        <v>199</v>
      </c>
      <c r="M299" s="180" t="s">
        <v>1391</v>
      </c>
      <c r="N299" s="180" t="s">
        <v>1392</v>
      </c>
      <c r="O299" s="180" t="s">
        <v>1390</v>
      </c>
      <c r="P299" s="180" t="s">
        <v>1284</v>
      </c>
      <c r="Q299" s="180"/>
      <c r="R299" s="180" t="s">
        <v>99</v>
      </c>
      <c r="S299" s="184">
        <v>45306</v>
      </c>
      <c r="T299" s="184">
        <v>45380</v>
      </c>
      <c r="U299" s="184" t="s">
        <v>512</v>
      </c>
      <c r="V299" s="196"/>
      <c r="W299" s="196"/>
      <c r="X299" s="215">
        <v>0.3</v>
      </c>
      <c r="Y299" s="180" t="s">
        <v>355</v>
      </c>
      <c r="Z299" s="180" t="s">
        <v>207</v>
      </c>
      <c r="AA299" s="180" t="s">
        <v>199</v>
      </c>
      <c r="AB299" s="180" t="s">
        <v>199</v>
      </c>
      <c r="AC299" s="72" t="s">
        <v>199</v>
      </c>
      <c r="AD299" s="180" t="s">
        <v>417</v>
      </c>
      <c r="AE299" s="180" t="s">
        <v>487</v>
      </c>
      <c r="AF299" s="180" t="s">
        <v>199</v>
      </c>
      <c r="AG299" s="180" t="s">
        <v>199</v>
      </c>
      <c r="AH299" s="180" t="s">
        <v>199</v>
      </c>
      <c r="AI299" s="180" t="s">
        <v>199</v>
      </c>
      <c r="AJ299" s="180" t="s">
        <v>199</v>
      </c>
      <c r="AK299" s="180" t="s">
        <v>199</v>
      </c>
      <c r="AL299" s="180" t="s">
        <v>497</v>
      </c>
    </row>
    <row r="300" spans="2:38" s="187" customFormat="1" ht="171" hidden="1">
      <c r="B300" s="180" t="s">
        <v>453</v>
      </c>
      <c r="C300" s="181" t="s">
        <v>859</v>
      </c>
      <c r="D300" s="180" t="s">
        <v>1280</v>
      </c>
      <c r="E300" s="180" t="s">
        <v>1281</v>
      </c>
      <c r="F300" s="180" t="s">
        <v>1390</v>
      </c>
      <c r="G300" s="180"/>
      <c r="H300" s="180" t="s">
        <v>1167</v>
      </c>
      <c r="I300" s="180" t="s">
        <v>864</v>
      </c>
      <c r="J300" s="180" t="s">
        <v>199</v>
      </c>
      <c r="K300" s="180" t="s">
        <v>199</v>
      </c>
      <c r="L300" s="180" t="s">
        <v>199</v>
      </c>
      <c r="M300" s="180" t="s">
        <v>1393</v>
      </c>
      <c r="N300" s="180" t="s">
        <v>1394</v>
      </c>
      <c r="O300" s="180" t="s">
        <v>1389</v>
      </c>
      <c r="P300" s="180" t="s">
        <v>1284</v>
      </c>
      <c r="Q300" s="180"/>
      <c r="R300" s="180" t="s">
        <v>99</v>
      </c>
      <c r="S300" s="184">
        <v>45383</v>
      </c>
      <c r="T300" s="184">
        <v>45641</v>
      </c>
      <c r="U300" s="184" t="s">
        <v>99</v>
      </c>
      <c r="V300" s="196"/>
      <c r="W300" s="196"/>
      <c r="X300" s="215">
        <v>0.7</v>
      </c>
      <c r="Y300" s="180" t="s">
        <v>355</v>
      </c>
      <c r="Z300" s="180" t="s">
        <v>423</v>
      </c>
      <c r="AA300" s="180" t="s">
        <v>199</v>
      </c>
      <c r="AB300" s="180" t="s">
        <v>199</v>
      </c>
      <c r="AC300" s="72" t="s">
        <v>199</v>
      </c>
      <c r="AD300" s="180" t="s">
        <v>417</v>
      </c>
      <c r="AE300" s="180" t="s">
        <v>199</v>
      </c>
      <c r="AF300" s="180" t="s">
        <v>199</v>
      </c>
      <c r="AG300" s="180" t="s">
        <v>199</v>
      </c>
      <c r="AH300" s="180" t="s">
        <v>199</v>
      </c>
      <c r="AI300" s="180" t="s">
        <v>199</v>
      </c>
      <c r="AJ300" s="180" t="s">
        <v>199</v>
      </c>
      <c r="AK300" s="180" t="s">
        <v>199</v>
      </c>
      <c r="AL300" s="180" t="s">
        <v>497</v>
      </c>
    </row>
    <row r="301" spans="2:38" s="187" customFormat="1" ht="171" hidden="1">
      <c r="B301" s="180" t="s">
        <v>453</v>
      </c>
      <c r="C301" s="181" t="s">
        <v>859</v>
      </c>
      <c r="D301" s="180" t="s">
        <v>1280</v>
      </c>
      <c r="E301" s="180" t="s">
        <v>1281</v>
      </c>
      <c r="F301" s="180" t="s">
        <v>1395</v>
      </c>
      <c r="G301" s="180"/>
      <c r="H301" s="180" t="s">
        <v>1167</v>
      </c>
      <c r="I301" s="180" t="s">
        <v>864</v>
      </c>
      <c r="J301" s="180" t="s">
        <v>199</v>
      </c>
      <c r="K301" s="180" t="s">
        <v>199</v>
      </c>
      <c r="L301" s="180" t="s">
        <v>199</v>
      </c>
      <c r="M301" s="180" t="s">
        <v>1396</v>
      </c>
      <c r="N301" s="180" t="s">
        <v>1397</v>
      </c>
      <c r="O301" s="180" t="s">
        <v>1398</v>
      </c>
      <c r="P301" s="180" t="s">
        <v>1284</v>
      </c>
      <c r="Q301" s="180" t="s">
        <v>1382</v>
      </c>
      <c r="R301" s="180" t="s">
        <v>1579</v>
      </c>
      <c r="S301" s="184">
        <v>45306</v>
      </c>
      <c r="T301" s="184">
        <v>45380</v>
      </c>
      <c r="U301" s="184" t="s">
        <v>512</v>
      </c>
      <c r="V301" s="196"/>
      <c r="W301" s="196"/>
      <c r="X301" s="215">
        <v>1</v>
      </c>
      <c r="Y301" s="180" t="s">
        <v>355</v>
      </c>
      <c r="Z301" s="180" t="s">
        <v>199</v>
      </c>
      <c r="AA301" s="180" t="s">
        <v>199</v>
      </c>
      <c r="AB301" s="180" t="s">
        <v>199</v>
      </c>
      <c r="AC301" s="180" t="s">
        <v>199</v>
      </c>
      <c r="AD301" s="180" t="s">
        <v>417</v>
      </c>
      <c r="AE301" s="180" t="s">
        <v>199</v>
      </c>
      <c r="AF301" s="180" t="s">
        <v>199</v>
      </c>
      <c r="AG301" s="180" t="s">
        <v>199</v>
      </c>
      <c r="AH301" s="180" t="s">
        <v>199</v>
      </c>
      <c r="AI301" s="180" t="s">
        <v>199</v>
      </c>
      <c r="AJ301" s="180" t="s">
        <v>199</v>
      </c>
      <c r="AK301" s="180" t="s">
        <v>199</v>
      </c>
      <c r="AL301" s="180" t="s">
        <v>497</v>
      </c>
    </row>
    <row r="302" spans="2:38" s="187" customFormat="1" ht="171" hidden="1">
      <c r="B302" s="180" t="s">
        <v>453</v>
      </c>
      <c r="C302" s="181" t="s">
        <v>859</v>
      </c>
      <c r="D302" s="180" t="s">
        <v>1280</v>
      </c>
      <c r="E302" s="180" t="s">
        <v>1281</v>
      </c>
      <c r="F302" s="180" t="s">
        <v>1399</v>
      </c>
      <c r="G302" s="180"/>
      <c r="H302" s="180" t="s">
        <v>1167</v>
      </c>
      <c r="I302" s="180" t="s">
        <v>199</v>
      </c>
      <c r="J302" s="180" t="s">
        <v>199</v>
      </c>
      <c r="K302" s="180" t="s">
        <v>199</v>
      </c>
      <c r="L302" s="180" t="s">
        <v>199</v>
      </c>
      <c r="M302" s="180" t="s">
        <v>1400</v>
      </c>
      <c r="N302" s="180" t="s">
        <v>1401</v>
      </c>
      <c r="O302" s="183" t="s">
        <v>1402</v>
      </c>
      <c r="P302" s="180" t="s">
        <v>1284</v>
      </c>
      <c r="Q302" s="180" t="s">
        <v>1403</v>
      </c>
      <c r="R302" s="180" t="s">
        <v>99</v>
      </c>
      <c r="S302" s="184">
        <v>45292</v>
      </c>
      <c r="T302" s="184">
        <v>45473</v>
      </c>
      <c r="U302" s="184" t="s">
        <v>512</v>
      </c>
      <c r="V302" s="40">
        <v>0</v>
      </c>
      <c r="W302" s="180">
        <v>0</v>
      </c>
      <c r="X302" s="180"/>
      <c r="Y302" s="180" t="s">
        <v>355</v>
      </c>
      <c r="Z302" s="180" t="s">
        <v>476</v>
      </c>
      <c r="AA302" s="180" t="s">
        <v>199</v>
      </c>
      <c r="AB302" s="180" t="s">
        <v>199</v>
      </c>
      <c r="AC302" s="180" t="s">
        <v>199</v>
      </c>
      <c r="AD302" s="180" t="s">
        <v>487</v>
      </c>
      <c r="AE302" s="180" t="s">
        <v>513</v>
      </c>
      <c r="AF302" s="180" t="s">
        <v>357</v>
      </c>
      <c r="AG302" s="180" t="s">
        <v>199</v>
      </c>
      <c r="AH302" s="180" t="s">
        <v>199</v>
      </c>
      <c r="AI302" s="180" t="s">
        <v>199</v>
      </c>
      <c r="AJ302" s="180" t="s">
        <v>199</v>
      </c>
      <c r="AK302" s="180" t="s">
        <v>199</v>
      </c>
      <c r="AL302" s="180" t="s">
        <v>655</v>
      </c>
    </row>
    <row r="303" spans="2:38" s="187" customFormat="1" ht="171" hidden="1">
      <c r="B303" s="180" t="s">
        <v>453</v>
      </c>
      <c r="C303" s="181" t="s">
        <v>859</v>
      </c>
      <c r="D303" s="180" t="s">
        <v>1280</v>
      </c>
      <c r="E303" s="180" t="s">
        <v>1281</v>
      </c>
      <c r="F303" s="180" t="s">
        <v>1399</v>
      </c>
      <c r="G303" s="180"/>
      <c r="H303" s="180" t="s">
        <v>1167</v>
      </c>
      <c r="I303" s="180" t="s">
        <v>199</v>
      </c>
      <c r="J303" s="180" t="s">
        <v>199</v>
      </c>
      <c r="K303" s="180" t="s">
        <v>199</v>
      </c>
      <c r="L303" s="180" t="s">
        <v>199</v>
      </c>
      <c r="M303" s="180" t="s">
        <v>1404</v>
      </c>
      <c r="N303" s="180" t="s">
        <v>1405</v>
      </c>
      <c r="O303" s="180" t="s">
        <v>1406</v>
      </c>
      <c r="P303" s="180" t="s">
        <v>1284</v>
      </c>
      <c r="Q303" s="180"/>
      <c r="R303" s="180" t="s">
        <v>99</v>
      </c>
      <c r="S303" s="184">
        <v>45292</v>
      </c>
      <c r="T303" s="184">
        <v>45565</v>
      </c>
      <c r="U303" s="184" t="s">
        <v>99</v>
      </c>
      <c r="V303" s="40">
        <v>0</v>
      </c>
      <c r="W303" s="180">
        <v>0</v>
      </c>
      <c r="X303" s="183"/>
      <c r="Y303" s="180" t="s">
        <v>355</v>
      </c>
      <c r="Z303" s="180" t="s">
        <v>199</v>
      </c>
      <c r="AA303" s="180" t="s">
        <v>199</v>
      </c>
      <c r="AB303" s="180" t="s">
        <v>199</v>
      </c>
      <c r="AC303" s="212" t="s">
        <v>199</v>
      </c>
      <c r="AD303" s="180" t="s">
        <v>357</v>
      </c>
      <c r="AE303" s="180" t="s">
        <v>487</v>
      </c>
      <c r="AF303" s="180" t="s">
        <v>199</v>
      </c>
      <c r="AG303" s="216" t="s">
        <v>199</v>
      </c>
      <c r="AH303" s="216" t="s">
        <v>199</v>
      </c>
      <c r="AI303" s="212" t="s">
        <v>199</v>
      </c>
      <c r="AJ303" s="180" t="s">
        <v>199</v>
      </c>
      <c r="AK303" s="180" t="s">
        <v>199</v>
      </c>
      <c r="AL303" s="180" t="s">
        <v>497</v>
      </c>
    </row>
    <row r="304" spans="2:38" s="187" customFormat="1" ht="171" hidden="1">
      <c r="B304" s="180" t="s">
        <v>453</v>
      </c>
      <c r="C304" s="180" t="s">
        <v>859</v>
      </c>
      <c r="D304" s="180" t="s">
        <v>1280</v>
      </c>
      <c r="E304" s="180" t="s">
        <v>1281</v>
      </c>
      <c r="F304" s="180" t="s">
        <v>1399</v>
      </c>
      <c r="G304" s="180"/>
      <c r="H304" s="180" t="s">
        <v>1167</v>
      </c>
      <c r="I304" s="180" t="s">
        <v>199</v>
      </c>
      <c r="J304" s="180" t="s">
        <v>199</v>
      </c>
      <c r="K304" s="180" t="s">
        <v>199</v>
      </c>
      <c r="L304" s="180" t="s">
        <v>199</v>
      </c>
      <c r="M304" s="180" t="s">
        <v>1407</v>
      </c>
      <c r="N304" s="180" t="s">
        <v>1408</v>
      </c>
      <c r="O304" s="180" t="s">
        <v>1409</v>
      </c>
      <c r="P304" s="180" t="s">
        <v>1284</v>
      </c>
      <c r="Q304" s="180" t="s">
        <v>1410</v>
      </c>
      <c r="R304" s="180" t="s">
        <v>99</v>
      </c>
      <c r="S304" s="184">
        <v>45292</v>
      </c>
      <c r="T304" s="184">
        <v>45657</v>
      </c>
      <c r="U304" s="184" t="s">
        <v>281</v>
      </c>
      <c r="V304" s="40">
        <v>0</v>
      </c>
      <c r="W304" s="180">
        <v>0</v>
      </c>
      <c r="X304" s="183">
        <v>40</v>
      </c>
      <c r="Y304" s="180" t="s">
        <v>355</v>
      </c>
      <c r="Z304" s="180" t="s">
        <v>423</v>
      </c>
      <c r="AA304" s="180" t="s">
        <v>199</v>
      </c>
      <c r="AB304" s="180" t="s">
        <v>199</v>
      </c>
      <c r="AC304" s="212" t="s">
        <v>199</v>
      </c>
      <c r="AD304" s="180" t="s">
        <v>357</v>
      </c>
      <c r="AE304" s="180" t="s">
        <v>487</v>
      </c>
      <c r="AF304" s="180" t="s">
        <v>199</v>
      </c>
      <c r="AG304" s="216" t="s">
        <v>199</v>
      </c>
      <c r="AH304" s="216" t="s">
        <v>199</v>
      </c>
      <c r="AI304" s="212" t="s">
        <v>199</v>
      </c>
      <c r="AJ304" s="180" t="s">
        <v>199</v>
      </c>
      <c r="AK304" s="180" t="s">
        <v>199</v>
      </c>
      <c r="AL304" s="180" t="s">
        <v>497</v>
      </c>
    </row>
    <row r="305" spans="2:38" s="187" customFormat="1" ht="142.5" hidden="1">
      <c r="B305" s="180" t="s">
        <v>193</v>
      </c>
      <c r="C305" s="181" t="s">
        <v>1411</v>
      </c>
      <c r="D305" s="180" t="s">
        <v>1412</v>
      </c>
      <c r="E305" s="217" t="s">
        <v>1413</v>
      </c>
      <c r="F305" s="217" t="s">
        <v>1414</v>
      </c>
      <c r="G305" s="217"/>
      <c r="H305" s="180" t="s">
        <v>1167</v>
      </c>
      <c r="I305" s="180" t="s">
        <v>1415</v>
      </c>
      <c r="J305" s="180" t="s">
        <v>199</v>
      </c>
      <c r="K305" s="180" t="s">
        <v>199</v>
      </c>
      <c r="L305" s="180" t="s">
        <v>199</v>
      </c>
      <c r="M305" s="218" t="s">
        <v>1416</v>
      </c>
      <c r="N305" s="180" t="s">
        <v>1417</v>
      </c>
      <c r="O305" s="183" t="s">
        <v>1418</v>
      </c>
      <c r="P305" s="180" t="s">
        <v>1403</v>
      </c>
      <c r="Q305" s="180" t="s">
        <v>1419</v>
      </c>
      <c r="R305" s="206" t="s">
        <v>99</v>
      </c>
      <c r="S305" s="184">
        <v>45301</v>
      </c>
      <c r="T305" s="184">
        <v>45332</v>
      </c>
      <c r="U305" s="184" t="s">
        <v>0</v>
      </c>
      <c r="V305" s="42"/>
      <c r="W305" s="180"/>
      <c r="X305" s="205">
        <v>0.2</v>
      </c>
      <c r="Y305" s="180" t="s">
        <v>247</v>
      </c>
      <c r="Z305" s="180" t="s">
        <v>199</v>
      </c>
      <c r="AA305" s="180" t="s">
        <v>199</v>
      </c>
      <c r="AB305" s="180" t="s">
        <v>199</v>
      </c>
      <c r="AC305" s="180" t="s">
        <v>199</v>
      </c>
      <c r="AD305" s="180" t="s">
        <v>417</v>
      </c>
      <c r="AE305" s="180" t="s">
        <v>248</v>
      </c>
      <c r="AF305" s="180" t="s">
        <v>487</v>
      </c>
      <c r="AG305" s="180" t="s">
        <v>199</v>
      </c>
      <c r="AH305" s="180" t="s">
        <v>199</v>
      </c>
      <c r="AI305" s="180" t="s">
        <v>199</v>
      </c>
      <c r="AJ305" s="180" t="s">
        <v>199</v>
      </c>
      <c r="AK305" s="180" t="s">
        <v>199</v>
      </c>
      <c r="AL305" s="180" t="s">
        <v>497</v>
      </c>
    </row>
    <row r="306" spans="2:38" s="187" customFormat="1" ht="142.5" hidden="1">
      <c r="B306" s="180" t="s">
        <v>193</v>
      </c>
      <c r="C306" s="181" t="s">
        <v>1411</v>
      </c>
      <c r="D306" s="180" t="s">
        <v>1412</v>
      </c>
      <c r="E306" s="217" t="s">
        <v>1413</v>
      </c>
      <c r="F306" s="217" t="s">
        <v>1414</v>
      </c>
      <c r="G306" s="217"/>
      <c r="H306" s="180" t="s">
        <v>1167</v>
      </c>
      <c r="I306" s="180" t="s">
        <v>1415</v>
      </c>
      <c r="J306" s="180" t="s">
        <v>199</v>
      </c>
      <c r="K306" s="180" t="s">
        <v>199</v>
      </c>
      <c r="L306" s="180" t="s">
        <v>199</v>
      </c>
      <c r="M306" s="218" t="s">
        <v>1420</v>
      </c>
      <c r="N306" s="180" t="s">
        <v>1421</v>
      </c>
      <c r="O306" s="183" t="s">
        <v>1422</v>
      </c>
      <c r="P306" s="180" t="s">
        <v>1284</v>
      </c>
      <c r="Q306" s="180" t="s">
        <v>1423</v>
      </c>
      <c r="R306" s="206" t="s">
        <v>99</v>
      </c>
      <c r="S306" s="184">
        <v>45352</v>
      </c>
      <c r="T306" s="184">
        <v>45442</v>
      </c>
      <c r="U306" s="184" t="s">
        <v>0</v>
      </c>
      <c r="V306" s="42"/>
      <c r="W306" s="180"/>
      <c r="X306" s="205">
        <v>0.8</v>
      </c>
      <c r="Y306" s="180" t="s">
        <v>247</v>
      </c>
      <c r="Z306" s="180" t="s">
        <v>199</v>
      </c>
      <c r="AA306" s="180" t="s">
        <v>199</v>
      </c>
      <c r="AB306" s="180" t="s">
        <v>199</v>
      </c>
      <c r="AC306" s="180" t="s">
        <v>199</v>
      </c>
      <c r="AD306" s="180" t="s">
        <v>417</v>
      </c>
      <c r="AE306" s="180" t="s">
        <v>248</v>
      </c>
      <c r="AF306" s="180" t="s">
        <v>487</v>
      </c>
      <c r="AG306" s="180" t="s">
        <v>199</v>
      </c>
      <c r="AH306" s="180" t="s">
        <v>199</v>
      </c>
      <c r="AI306" s="180" t="s">
        <v>199</v>
      </c>
      <c r="AJ306" s="180" t="s">
        <v>199</v>
      </c>
      <c r="AK306" s="180" t="s">
        <v>199</v>
      </c>
      <c r="AL306" s="180" t="s">
        <v>497</v>
      </c>
    </row>
    <row r="307" spans="2:38" s="187" customFormat="1" ht="142.5" hidden="1">
      <c r="B307" s="180" t="s">
        <v>193</v>
      </c>
      <c r="C307" s="181" t="s">
        <v>1411</v>
      </c>
      <c r="D307" s="180" t="s">
        <v>1412</v>
      </c>
      <c r="E307" s="217" t="s">
        <v>1413</v>
      </c>
      <c r="F307" s="217" t="s">
        <v>1424</v>
      </c>
      <c r="G307" s="217"/>
      <c r="H307" s="180" t="s">
        <v>1167</v>
      </c>
      <c r="I307" s="180" t="s">
        <v>1415</v>
      </c>
      <c r="J307" s="180" t="s">
        <v>199</v>
      </c>
      <c r="K307" s="180" t="s">
        <v>199</v>
      </c>
      <c r="L307" s="180" t="s">
        <v>199</v>
      </c>
      <c r="M307" s="218" t="s">
        <v>1425</v>
      </c>
      <c r="N307" s="180" t="s">
        <v>1426</v>
      </c>
      <c r="O307" s="183" t="s">
        <v>1427</v>
      </c>
      <c r="P307" s="180" t="s">
        <v>1428</v>
      </c>
      <c r="Q307" s="180" t="s">
        <v>1429</v>
      </c>
      <c r="R307" s="180" t="s">
        <v>99</v>
      </c>
      <c r="S307" s="184">
        <v>45514</v>
      </c>
      <c r="T307" s="184">
        <v>45641</v>
      </c>
      <c r="U307" s="184" t="s">
        <v>512</v>
      </c>
      <c r="V307" s="42"/>
      <c r="W307" s="180"/>
      <c r="X307" s="205">
        <v>0.5</v>
      </c>
      <c r="Y307" s="180" t="s">
        <v>207</v>
      </c>
      <c r="Z307" s="180" t="s">
        <v>463</v>
      </c>
      <c r="AA307" s="180" t="s">
        <v>199</v>
      </c>
      <c r="AB307" s="180" t="s">
        <v>199</v>
      </c>
      <c r="AC307" s="72" t="s">
        <v>199</v>
      </c>
      <c r="AD307" s="180" t="s">
        <v>417</v>
      </c>
      <c r="AE307" s="180" t="s">
        <v>487</v>
      </c>
      <c r="AF307" s="180" t="s">
        <v>199</v>
      </c>
      <c r="AG307" s="180" t="s">
        <v>199</v>
      </c>
      <c r="AH307" s="180" t="s">
        <v>199</v>
      </c>
      <c r="AI307" s="180" t="s">
        <v>199</v>
      </c>
      <c r="AJ307" s="180" t="s">
        <v>199</v>
      </c>
      <c r="AK307" s="180" t="s">
        <v>199</v>
      </c>
      <c r="AL307" s="180" t="s">
        <v>497</v>
      </c>
    </row>
    <row r="308" spans="2:38" s="187" customFormat="1" ht="142.5" hidden="1">
      <c r="B308" s="180" t="s">
        <v>193</v>
      </c>
      <c r="C308" s="181" t="s">
        <v>1411</v>
      </c>
      <c r="D308" s="180" t="s">
        <v>1412</v>
      </c>
      <c r="E308" s="217" t="s">
        <v>1413</v>
      </c>
      <c r="F308" s="217" t="s">
        <v>1424</v>
      </c>
      <c r="G308" s="217"/>
      <c r="H308" s="180" t="s">
        <v>1167</v>
      </c>
      <c r="I308" s="180" t="s">
        <v>1415</v>
      </c>
      <c r="J308" s="180" t="s">
        <v>199</v>
      </c>
      <c r="K308" s="180" t="s">
        <v>199</v>
      </c>
      <c r="L308" s="180" t="s">
        <v>199</v>
      </c>
      <c r="M308" s="182" t="s">
        <v>1430</v>
      </c>
      <c r="N308" s="180" t="s">
        <v>1426</v>
      </c>
      <c r="O308" s="183" t="s">
        <v>1431</v>
      </c>
      <c r="P308" s="180" t="s">
        <v>1403</v>
      </c>
      <c r="Q308" s="180" t="s">
        <v>1419</v>
      </c>
      <c r="R308" s="180" t="s">
        <v>99</v>
      </c>
      <c r="S308" s="184">
        <v>45611</v>
      </c>
      <c r="T308" s="184">
        <v>45641</v>
      </c>
      <c r="U308" s="184" t="s">
        <v>512</v>
      </c>
      <c r="V308" s="42"/>
      <c r="W308" s="180"/>
      <c r="X308" s="205">
        <v>0.5</v>
      </c>
      <c r="Y308" s="180" t="s">
        <v>207</v>
      </c>
      <c r="Z308" s="180" t="s">
        <v>463</v>
      </c>
      <c r="AA308" s="180" t="s">
        <v>199</v>
      </c>
      <c r="AB308" s="180" t="s">
        <v>199</v>
      </c>
      <c r="AC308" s="72" t="s">
        <v>199</v>
      </c>
      <c r="AD308" s="180" t="s">
        <v>417</v>
      </c>
      <c r="AE308" s="180" t="s">
        <v>487</v>
      </c>
      <c r="AF308" s="180" t="s">
        <v>199</v>
      </c>
      <c r="AG308" s="180" t="s">
        <v>199</v>
      </c>
      <c r="AH308" s="180" t="s">
        <v>199</v>
      </c>
      <c r="AI308" s="180" t="s">
        <v>199</v>
      </c>
      <c r="AJ308" s="180" t="s">
        <v>199</v>
      </c>
      <c r="AK308" s="180" t="s">
        <v>199</v>
      </c>
      <c r="AL308" s="180" t="s">
        <v>497</v>
      </c>
    </row>
    <row r="309" spans="2:38" s="187" customFormat="1" ht="142.5" hidden="1">
      <c r="B309" s="180" t="s">
        <v>193</v>
      </c>
      <c r="C309" s="181" t="s">
        <v>1411</v>
      </c>
      <c r="D309" s="180" t="s">
        <v>1412</v>
      </c>
      <c r="E309" s="217" t="s">
        <v>1413</v>
      </c>
      <c r="F309" s="217" t="s">
        <v>1424</v>
      </c>
      <c r="G309" s="217"/>
      <c r="H309" s="180" t="s">
        <v>1167</v>
      </c>
      <c r="I309" s="180" t="s">
        <v>1415</v>
      </c>
      <c r="J309" s="180" t="s">
        <v>199</v>
      </c>
      <c r="K309" s="180" t="s">
        <v>199</v>
      </c>
      <c r="L309" s="180" t="s">
        <v>199</v>
      </c>
      <c r="M309" s="182" t="s">
        <v>1432</v>
      </c>
      <c r="N309" s="180" t="s">
        <v>1433</v>
      </c>
      <c r="O309" s="183" t="s">
        <v>1434</v>
      </c>
      <c r="P309" s="180" t="s">
        <v>1284</v>
      </c>
      <c r="Q309" s="180" t="s">
        <v>1423</v>
      </c>
      <c r="R309" s="180" t="s">
        <v>99</v>
      </c>
      <c r="S309" s="184">
        <v>45292</v>
      </c>
      <c r="T309" s="184">
        <v>45565</v>
      </c>
      <c r="U309" s="184" t="s">
        <v>99</v>
      </c>
      <c r="V309" s="40">
        <v>0</v>
      </c>
      <c r="W309" s="180">
        <v>0</v>
      </c>
      <c r="X309" s="180">
        <v>50</v>
      </c>
      <c r="Y309" s="180" t="s">
        <v>207</v>
      </c>
      <c r="Z309" s="180" t="s">
        <v>374</v>
      </c>
      <c r="AA309" s="180" t="s">
        <v>463</v>
      </c>
      <c r="AB309" s="180" t="s">
        <v>199</v>
      </c>
      <c r="AC309" s="72" t="s">
        <v>199</v>
      </c>
      <c r="AD309" s="180" t="s">
        <v>487</v>
      </c>
      <c r="AE309" s="180" t="s">
        <v>199</v>
      </c>
      <c r="AF309" s="180" t="s">
        <v>199</v>
      </c>
      <c r="AG309" s="180" t="s">
        <v>199</v>
      </c>
      <c r="AH309" s="180" t="s">
        <v>199</v>
      </c>
      <c r="AI309" s="180" t="s">
        <v>199</v>
      </c>
      <c r="AJ309" s="180" t="s">
        <v>199</v>
      </c>
      <c r="AK309" s="180" t="s">
        <v>199</v>
      </c>
      <c r="AL309" s="180" t="s">
        <v>497</v>
      </c>
    </row>
    <row r="310" spans="2:38" s="187" customFormat="1" ht="142.5" hidden="1">
      <c r="B310" s="180" t="s">
        <v>193</v>
      </c>
      <c r="C310" s="181" t="s">
        <v>1411</v>
      </c>
      <c r="D310" s="180" t="s">
        <v>1412</v>
      </c>
      <c r="E310" s="217" t="s">
        <v>1413</v>
      </c>
      <c r="F310" s="217" t="s">
        <v>1424</v>
      </c>
      <c r="G310" s="217"/>
      <c r="H310" s="180" t="s">
        <v>1167</v>
      </c>
      <c r="I310" s="180" t="s">
        <v>1415</v>
      </c>
      <c r="J310" s="180" t="s">
        <v>199</v>
      </c>
      <c r="K310" s="180" t="s">
        <v>199</v>
      </c>
      <c r="L310" s="180" t="s">
        <v>199</v>
      </c>
      <c r="M310" s="182" t="s">
        <v>801</v>
      </c>
      <c r="N310" s="180" t="s">
        <v>801</v>
      </c>
      <c r="O310" s="183" t="s">
        <v>490</v>
      </c>
      <c r="P310" s="180" t="s">
        <v>1284</v>
      </c>
      <c r="Q310" s="180" t="s">
        <v>1423</v>
      </c>
      <c r="R310" s="180" t="s">
        <v>99</v>
      </c>
      <c r="S310" s="184">
        <v>45292</v>
      </c>
      <c r="T310" s="184">
        <v>45565</v>
      </c>
      <c r="U310" s="184" t="s">
        <v>99</v>
      </c>
      <c r="V310" s="40">
        <v>0</v>
      </c>
      <c r="W310" s="180">
        <v>0</v>
      </c>
      <c r="X310" s="180">
        <v>50</v>
      </c>
      <c r="Y310" s="180" t="s">
        <v>207</v>
      </c>
      <c r="Z310" s="180" t="s">
        <v>374</v>
      </c>
      <c r="AA310" s="180" t="s">
        <v>463</v>
      </c>
      <c r="AB310" s="180" t="s">
        <v>1435</v>
      </c>
      <c r="AC310" s="72" t="s">
        <v>199</v>
      </c>
      <c r="AD310" s="180" t="s">
        <v>487</v>
      </c>
      <c r="AE310" s="180" t="s">
        <v>199</v>
      </c>
      <c r="AF310" s="180" t="s">
        <v>199</v>
      </c>
      <c r="AG310" s="180" t="s">
        <v>199</v>
      </c>
      <c r="AH310" s="180" t="s">
        <v>199</v>
      </c>
      <c r="AI310" s="180" t="s">
        <v>199</v>
      </c>
      <c r="AJ310" s="180" t="s">
        <v>199</v>
      </c>
      <c r="AK310" s="180" t="s">
        <v>199</v>
      </c>
      <c r="AL310" s="180" t="s">
        <v>497</v>
      </c>
    </row>
    <row r="311" spans="2:38" s="187" customFormat="1" ht="142.5" hidden="1">
      <c r="B311" s="180" t="s">
        <v>193</v>
      </c>
      <c r="C311" s="181" t="s">
        <v>1411</v>
      </c>
      <c r="D311" s="180" t="s">
        <v>1436</v>
      </c>
      <c r="E311" s="180" t="s">
        <v>1437</v>
      </c>
      <c r="F311" s="180" t="s">
        <v>1438</v>
      </c>
      <c r="G311" s="180"/>
      <c r="H311" s="180" t="s">
        <v>1167</v>
      </c>
      <c r="I311" s="180" t="s">
        <v>1415</v>
      </c>
      <c r="J311" s="180" t="s">
        <v>199</v>
      </c>
      <c r="K311" s="180" t="s">
        <v>199</v>
      </c>
      <c r="L311" s="180" t="s">
        <v>199</v>
      </c>
      <c r="M311" s="180" t="s">
        <v>1439</v>
      </c>
      <c r="N311" s="180" t="s">
        <v>1440</v>
      </c>
      <c r="O311" s="180" t="s">
        <v>1441</v>
      </c>
      <c r="P311" s="180" t="s">
        <v>1284</v>
      </c>
      <c r="Q311" s="180" t="s">
        <v>1423</v>
      </c>
      <c r="R311" s="180" t="s">
        <v>99</v>
      </c>
      <c r="S311" s="184">
        <v>45505</v>
      </c>
      <c r="T311" s="184">
        <v>45611</v>
      </c>
      <c r="U311" s="184" t="s">
        <v>512</v>
      </c>
      <c r="V311" s="42"/>
      <c r="W311" s="180"/>
      <c r="X311" s="79">
        <v>1</v>
      </c>
      <c r="Y311" s="180" t="s">
        <v>476</v>
      </c>
      <c r="Z311" s="180" t="s">
        <v>199</v>
      </c>
      <c r="AA311" s="180" t="s">
        <v>199</v>
      </c>
      <c r="AB311" s="180" t="s">
        <v>199</v>
      </c>
      <c r="AC311" s="180" t="s">
        <v>199</v>
      </c>
      <c r="AD311" s="180" t="s">
        <v>417</v>
      </c>
      <c r="AE311" s="180" t="s">
        <v>199</v>
      </c>
      <c r="AF311" s="180" t="s">
        <v>199</v>
      </c>
      <c r="AG311" s="180" t="s">
        <v>199</v>
      </c>
      <c r="AH311" s="180" t="s">
        <v>199</v>
      </c>
      <c r="AI311" s="180" t="s">
        <v>199</v>
      </c>
      <c r="AJ311" s="180" t="s">
        <v>199</v>
      </c>
      <c r="AK311" s="180" t="s">
        <v>199</v>
      </c>
      <c r="AL311" s="180" t="s">
        <v>611</v>
      </c>
    </row>
    <row r="312" spans="2:38" s="187" customFormat="1" ht="142.5" hidden="1">
      <c r="B312" s="180" t="s">
        <v>193</v>
      </c>
      <c r="C312" s="181" t="s">
        <v>1411</v>
      </c>
      <c r="D312" s="180" t="s">
        <v>1442</v>
      </c>
      <c r="E312" s="219" t="s">
        <v>1443</v>
      </c>
      <c r="F312" s="219" t="s">
        <v>1444</v>
      </c>
      <c r="G312" s="219"/>
      <c r="H312" s="180" t="s">
        <v>1167</v>
      </c>
      <c r="I312" s="180" t="s">
        <v>1415</v>
      </c>
      <c r="J312" s="180" t="s">
        <v>199</v>
      </c>
      <c r="K312" s="180" t="s">
        <v>199</v>
      </c>
      <c r="L312" s="180" t="s">
        <v>199</v>
      </c>
      <c r="M312" s="219" t="s">
        <v>1445</v>
      </c>
      <c r="N312" s="180" t="s">
        <v>1446</v>
      </c>
      <c r="O312" s="180" t="s">
        <v>1447</v>
      </c>
      <c r="P312" s="180" t="s">
        <v>1403</v>
      </c>
      <c r="Q312" s="180" t="s">
        <v>1419</v>
      </c>
      <c r="R312" s="180" t="s">
        <v>99</v>
      </c>
      <c r="S312" s="184">
        <v>45301</v>
      </c>
      <c r="T312" s="184">
        <v>45381</v>
      </c>
      <c r="U312" s="184" t="s">
        <v>512</v>
      </c>
      <c r="V312" s="89"/>
      <c r="W312" s="180"/>
      <c r="X312" s="185">
        <v>1</v>
      </c>
      <c r="Y312" s="180" t="s">
        <v>207</v>
      </c>
      <c r="Z312" s="180" t="s">
        <v>199</v>
      </c>
      <c r="AA312" s="180" t="s">
        <v>199</v>
      </c>
      <c r="AB312" s="180" t="s">
        <v>199</v>
      </c>
      <c r="AC312" s="180" t="s">
        <v>199</v>
      </c>
      <c r="AD312" s="180" t="s">
        <v>417</v>
      </c>
      <c r="AE312" s="180" t="s">
        <v>487</v>
      </c>
      <c r="AF312" s="180" t="s">
        <v>199</v>
      </c>
      <c r="AG312" s="180" t="s">
        <v>199</v>
      </c>
      <c r="AH312" s="180" t="s">
        <v>199</v>
      </c>
      <c r="AI312" s="180" t="s">
        <v>199</v>
      </c>
      <c r="AJ312" s="180" t="s">
        <v>199</v>
      </c>
      <c r="AK312" s="180" t="s">
        <v>199</v>
      </c>
      <c r="AL312" s="180" t="s">
        <v>497</v>
      </c>
    </row>
    <row r="313" spans="2:38" s="187" customFormat="1" ht="142.5" hidden="1">
      <c r="B313" s="180" t="s">
        <v>193</v>
      </c>
      <c r="C313" s="181" t="s">
        <v>1411</v>
      </c>
      <c r="D313" s="180" t="s">
        <v>1442</v>
      </c>
      <c r="E313" s="219" t="s">
        <v>1443</v>
      </c>
      <c r="F313" s="219" t="s">
        <v>1448</v>
      </c>
      <c r="G313" s="219"/>
      <c r="H313" s="180" t="s">
        <v>1167</v>
      </c>
      <c r="I313" s="180" t="s">
        <v>1415</v>
      </c>
      <c r="J313" s="180" t="s">
        <v>199</v>
      </c>
      <c r="K313" s="180" t="s">
        <v>199</v>
      </c>
      <c r="L313" s="180" t="s">
        <v>199</v>
      </c>
      <c r="M313" s="219" t="s">
        <v>1449</v>
      </c>
      <c r="N313" s="180" t="s">
        <v>1450</v>
      </c>
      <c r="O313" s="180" t="s">
        <v>1451</v>
      </c>
      <c r="P313" s="180" t="s">
        <v>1284</v>
      </c>
      <c r="Q313" s="180" t="s">
        <v>1423</v>
      </c>
      <c r="R313" s="180" t="s">
        <v>99</v>
      </c>
      <c r="S313" s="196">
        <v>45301</v>
      </c>
      <c r="T313" s="184">
        <v>45381</v>
      </c>
      <c r="U313" s="184" t="s">
        <v>512</v>
      </c>
      <c r="V313" s="40"/>
      <c r="W313" s="180"/>
      <c r="X313" s="205">
        <v>1</v>
      </c>
      <c r="Y313" s="180" t="s">
        <v>207</v>
      </c>
      <c r="Z313" s="180" t="s">
        <v>199</v>
      </c>
      <c r="AA313" s="180" t="s">
        <v>199</v>
      </c>
      <c r="AB313" s="180" t="s">
        <v>199</v>
      </c>
      <c r="AC313" s="72" t="s">
        <v>199</v>
      </c>
      <c r="AD313" s="180" t="s">
        <v>417</v>
      </c>
      <c r="AE313" s="180" t="s">
        <v>487</v>
      </c>
      <c r="AF313" s="180" t="s">
        <v>199</v>
      </c>
      <c r="AG313" s="180" t="s">
        <v>199</v>
      </c>
      <c r="AH313" s="180" t="s">
        <v>199</v>
      </c>
      <c r="AI313" s="180" t="s">
        <v>199</v>
      </c>
      <c r="AJ313" s="180" t="s">
        <v>199</v>
      </c>
      <c r="AK313" s="180" t="s">
        <v>199</v>
      </c>
      <c r="AL313" s="180" t="s">
        <v>497</v>
      </c>
    </row>
    <row r="314" spans="2:38" s="187" customFormat="1" ht="142.5" hidden="1">
      <c r="B314" s="180" t="s">
        <v>193</v>
      </c>
      <c r="C314" s="181" t="s">
        <v>1411</v>
      </c>
      <c r="D314" s="180" t="s">
        <v>1442</v>
      </c>
      <c r="E314" s="219" t="s">
        <v>1443</v>
      </c>
      <c r="F314" s="219" t="s">
        <v>1452</v>
      </c>
      <c r="G314" s="219"/>
      <c r="H314" s="180" t="s">
        <v>1167</v>
      </c>
      <c r="I314" s="180" t="s">
        <v>1415</v>
      </c>
      <c r="J314" s="180" t="s">
        <v>199</v>
      </c>
      <c r="K314" s="180" t="s">
        <v>199</v>
      </c>
      <c r="L314" s="180" t="s">
        <v>199</v>
      </c>
      <c r="M314" s="219" t="s">
        <v>1453</v>
      </c>
      <c r="N314" s="180" t="s">
        <v>1454</v>
      </c>
      <c r="O314" s="180" t="s">
        <v>1455</v>
      </c>
      <c r="P314" s="180" t="s">
        <v>1428</v>
      </c>
      <c r="Q314" s="180" t="s">
        <v>1429</v>
      </c>
      <c r="R314" s="180" t="s">
        <v>99</v>
      </c>
      <c r="S314" s="184">
        <v>45381</v>
      </c>
      <c r="T314" s="196">
        <v>45565</v>
      </c>
      <c r="U314" s="184" t="s">
        <v>512</v>
      </c>
      <c r="V314" s="40"/>
      <c r="W314" s="180"/>
      <c r="X314" s="205">
        <v>1</v>
      </c>
      <c r="Y314" s="180" t="s">
        <v>423</v>
      </c>
      <c r="Z314" s="180" t="s">
        <v>199</v>
      </c>
      <c r="AA314" s="180" t="s">
        <v>199</v>
      </c>
      <c r="AB314" s="180" t="s">
        <v>199</v>
      </c>
      <c r="AC314" s="180" t="s">
        <v>199</v>
      </c>
      <c r="AD314" s="180" t="s">
        <v>417</v>
      </c>
      <c r="AE314" s="180" t="s">
        <v>487</v>
      </c>
      <c r="AF314" s="180" t="s">
        <v>199</v>
      </c>
      <c r="AG314" s="180" t="s">
        <v>199</v>
      </c>
      <c r="AH314" s="180" t="s">
        <v>199</v>
      </c>
      <c r="AI314" s="180" t="s">
        <v>199</v>
      </c>
      <c r="AJ314" s="180" t="s">
        <v>199</v>
      </c>
      <c r="AK314" s="180" t="s">
        <v>199</v>
      </c>
      <c r="AL314" s="180" t="s">
        <v>497</v>
      </c>
    </row>
    <row r="315" spans="2:38" s="187" customFormat="1" ht="327.75" hidden="1">
      <c r="B315" s="180" t="s">
        <v>516</v>
      </c>
      <c r="C315" s="181" t="s">
        <v>517</v>
      </c>
      <c r="D315" s="180" t="s">
        <v>1456</v>
      </c>
      <c r="E315" s="180" t="s">
        <v>1457</v>
      </c>
      <c r="F315" s="180" t="s">
        <v>1458</v>
      </c>
      <c r="G315" s="180"/>
      <c r="H315" s="180" t="s">
        <v>1459</v>
      </c>
      <c r="I315" s="180" t="s">
        <v>199</v>
      </c>
      <c r="J315" s="180" t="s">
        <v>199</v>
      </c>
      <c r="K315" s="180" t="s">
        <v>199</v>
      </c>
      <c r="L315" s="180" t="s">
        <v>199</v>
      </c>
      <c r="M315" s="180" t="s">
        <v>1460</v>
      </c>
      <c r="N315" s="180" t="s">
        <v>1461</v>
      </c>
      <c r="O315" s="183" t="s">
        <v>1462</v>
      </c>
      <c r="P315" s="180" t="s">
        <v>698</v>
      </c>
      <c r="Q315" s="180" t="s">
        <v>1463</v>
      </c>
      <c r="R315" s="180" t="s">
        <v>119</v>
      </c>
      <c r="S315" s="184">
        <v>45292</v>
      </c>
      <c r="T315" s="184">
        <v>45626</v>
      </c>
      <c r="U315" s="184" t="s">
        <v>281</v>
      </c>
      <c r="V315" s="40" t="s">
        <v>199</v>
      </c>
      <c r="W315" s="180" t="s">
        <v>199</v>
      </c>
      <c r="X315" s="205">
        <v>0.4</v>
      </c>
      <c r="Y315" s="180" t="s">
        <v>400</v>
      </c>
      <c r="Z315" s="180" t="s">
        <v>199</v>
      </c>
      <c r="AA315" s="180" t="s">
        <v>199</v>
      </c>
      <c r="AB315" s="180" t="s">
        <v>199</v>
      </c>
      <c r="AC315" s="180" t="s">
        <v>199</v>
      </c>
      <c r="AD315" s="180" t="s">
        <v>364</v>
      </c>
      <c r="AE315" s="180" t="s">
        <v>199</v>
      </c>
      <c r="AF315" s="180" t="s">
        <v>199</v>
      </c>
      <c r="AG315" s="180" t="s">
        <v>199</v>
      </c>
      <c r="AH315" s="180" t="s">
        <v>199</v>
      </c>
      <c r="AI315" s="180" t="s">
        <v>199</v>
      </c>
      <c r="AJ315" s="180" t="s">
        <v>402</v>
      </c>
      <c r="AK315" s="180" t="s">
        <v>403</v>
      </c>
      <c r="AL315" s="180" t="s">
        <v>1464</v>
      </c>
    </row>
    <row r="316" spans="2:38" s="187" customFormat="1" ht="199.5" hidden="1">
      <c r="B316" s="180" t="s">
        <v>516</v>
      </c>
      <c r="C316" s="181" t="s">
        <v>517</v>
      </c>
      <c r="D316" s="180" t="s">
        <v>1456</v>
      </c>
      <c r="E316" s="180" t="s">
        <v>1457</v>
      </c>
      <c r="F316" s="180" t="s">
        <v>1458</v>
      </c>
      <c r="G316" s="180"/>
      <c r="H316" s="180" t="s">
        <v>1459</v>
      </c>
      <c r="I316" s="180" t="s">
        <v>199</v>
      </c>
      <c r="J316" s="180" t="s">
        <v>199</v>
      </c>
      <c r="K316" s="180" t="s">
        <v>199</v>
      </c>
      <c r="L316" s="180" t="s">
        <v>199</v>
      </c>
      <c r="M316" s="180" t="s">
        <v>1465</v>
      </c>
      <c r="N316" s="180" t="s">
        <v>1466</v>
      </c>
      <c r="O316" s="183" t="s">
        <v>1467</v>
      </c>
      <c r="P316" s="180" t="s">
        <v>698</v>
      </c>
      <c r="Q316" s="180" t="s">
        <v>1468</v>
      </c>
      <c r="R316" s="180" t="s">
        <v>119</v>
      </c>
      <c r="S316" s="184">
        <v>45292</v>
      </c>
      <c r="T316" s="184">
        <v>45626</v>
      </c>
      <c r="U316" s="184" t="s">
        <v>119</v>
      </c>
      <c r="V316" s="40" t="s">
        <v>199</v>
      </c>
      <c r="W316" s="180" t="s">
        <v>199</v>
      </c>
      <c r="X316" s="205">
        <v>0.3</v>
      </c>
      <c r="Y316" s="180" t="s">
        <v>1469</v>
      </c>
      <c r="Z316" s="180" t="s">
        <v>199</v>
      </c>
      <c r="AA316" s="180" t="s">
        <v>199</v>
      </c>
      <c r="AB316" s="180" t="s">
        <v>199</v>
      </c>
      <c r="AC316" s="180" t="s">
        <v>199</v>
      </c>
      <c r="AD316" s="180" t="s">
        <v>209</v>
      </c>
      <c r="AE316" s="180" t="s">
        <v>199</v>
      </c>
      <c r="AF316" s="180" t="s">
        <v>199</v>
      </c>
      <c r="AG316" s="180" t="s">
        <v>199</v>
      </c>
      <c r="AH316" s="180" t="s">
        <v>199</v>
      </c>
      <c r="AI316" s="180" t="s">
        <v>199</v>
      </c>
      <c r="AJ316" s="180" t="s">
        <v>199</v>
      </c>
      <c r="AK316" s="180" t="s">
        <v>199</v>
      </c>
      <c r="AL316" s="180" t="s">
        <v>1464</v>
      </c>
    </row>
    <row r="317" spans="2:38" s="187" customFormat="1" ht="199.5" hidden="1">
      <c r="B317" s="180" t="s">
        <v>516</v>
      </c>
      <c r="C317" s="181" t="s">
        <v>517</v>
      </c>
      <c r="D317" s="180" t="s">
        <v>1456</v>
      </c>
      <c r="E317" s="180" t="s">
        <v>1457</v>
      </c>
      <c r="F317" s="180" t="s">
        <v>1458</v>
      </c>
      <c r="G317" s="180"/>
      <c r="H317" s="180" t="s">
        <v>1459</v>
      </c>
      <c r="I317" s="180" t="s">
        <v>199</v>
      </c>
      <c r="J317" s="180" t="s">
        <v>199</v>
      </c>
      <c r="K317" s="180" t="s">
        <v>199</v>
      </c>
      <c r="L317" s="180" t="s">
        <v>199</v>
      </c>
      <c r="M317" s="180" t="s">
        <v>1470</v>
      </c>
      <c r="N317" s="180" t="s">
        <v>1471</v>
      </c>
      <c r="O317" s="183" t="s">
        <v>1472</v>
      </c>
      <c r="P317" s="180" t="s">
        <v>698</v>
      </c>
      <c r="Q317" s="180" t="s">
        <v>1473</v>
      </c>
      <c r="R317" s="180" t="s">
        <v>119</v>
      </c>
      <c r="S317" s="184">
        <v>45292</v>
      </c>
      <c r="T317" s="184">
        <v>45626</v>
      </c>
      <c r="U317" s="184" t="s">
        <v>50</v>
      </c>
      <c r="V317" s="40" t="s">
        <v>199</v>
      </c>
      <c r="W317" s="180" t="s">
        <v>199</v>
      </c>
      <c r="X317" s="205">
        <v>0.3</v>
      </c>
      <c r="Y317" s="180" t="s">
        <v>1469</v>
      </c>
      <c r="Z317" s="180" t="s">
        <v>199</v>
      </c>
      <c r="AA317" s="180" t="s">
        <v>199</v>
      </c>
      <c r="AB317" s="180" t="s">
        <v>199</v>
      </c>
      <c r="AC317" s="180" t="s">
        <v>199</v>
      </c>
      <c r="AD317" s="180" t="s">
        <v>209</v>
      </c>
      <c r="AE317" s="180" t="s">
        <v>199</v>
      </c>
      <c r="AF317" s="180" t="s">
        <v>199</v>
      </c>
      <c r="AG317" s="180" t="s">
        <v>199</v>
      </c>
      <c r="AH317" s="180" t="s">
        <v>199</v>
      </c>
      <c r="AI317" s="180" t="s">
        <v>199</v>
      </c>
      <c r="AJ317" s="180" t="s">
        <v>199</v>
      </c>
      <c r="AK317" s="180" t="s">
        <v>199</v>
      </c>
      <c r="AL317" s="180" t="s">
        <v>1464</v>
      </c>
    </row>
    <row r="318" spans="2:38" s="187" customFormat="1" ht="199.5" hidden="1">
      <c r="B318" s="180" t="s">
        <v>516</v>
      </c>
      <c r="C318" s="181" t="s">
        <v>517</v>
      </c>
      <c r="D318" s="180" t="s">
        <v>1474</v>
      </c>
      <c r="E318" s="180" t="s">
        <v>1475</v>
      </c>
      <c r="F318" s="180" t="s">
        <v>1476</v>
      </c>
      <c r="G318" s="180"/>
      <c r="H318" s="180" t="s">
        <v>281</v>
      </c>
      <c r="I318" s="180" t="s">
        <v>199</v>
      </c>
      <c r="J318" s="180" t="s">
        <v>199</v>
      </c>
      <c r="K318" s="180" t="s">
        <v>199</v>
      </c>
      <c r="L318" s="180" t="s">
        <v>199</v>
      </c>
      <c r="M318" s="180" t="s">
        <v>1477</v>
      </c>
      <c r="N318" s="180" t="s">
        <v>1478</v>
      </c>
      <c r="O318" s="183" t="s">
        <v>1479</v>
      </c>
      <c r="P318" s="180" t="s">
        <v>535</v>
      </c>
      <c r="Q318" s="180" t="s">
        <v>563</v>
      </c>
      <c r="R318" s="180" t="s">
        <v>537</v>
      </c>
      <c r="S318" s="184">
        <v>45323</v>
      </c>
      <c r="T318" s="184">
        <v>45383</v>
      </c>
      <c r="U318" s="184" t="s">
        <v>512</v>
      </c>
      <c r="V318" s="40"/>
      <c r="W318" s="180"/>
      <c r="X318" s="185">
        <v>0.15</v>
      </c>
      <c r="Y318" s="180" t="s">
        <v>476</v>
      </c>
      <c r="Z318" s="180" t="s">
        <v>199</v>
      </c>
      <c r="AA318" s="180" t="s">
        <v>199</v>
      </c>
      <c r="AB318" s="180" t="s">
        <v>199</v>
      </c>
      <c r="AC318" s="180" t="s">
        <v>199</v>
      </c>
      <c r="AD318" s="180" t="s">
        <v>209</v>
      </c>
      <c r="AE318" s="180" t="s">
        <v>199</v>
      </c>
      <c r="AF318" s="180" t="s">
        <v>199</v>
      </c>
      <c r="AG318" s="180" t="s">
        <v>199</v>
      </c>
      <c r="AH318" s="180" t="s">
        <v>199</v>
      </c>
      <c r="AI318" s="180" t="s">
        <v>199</v>
      </c>
      <c r="AJ318" s="180" t="s">
        <v>199</v>
      </c>
      <c r="AK318" s="180" t="s">
        <v>199</v>
      </c>
      <c r="AL318" s="180" t="s">
        <v>538</v>
      </c>
    </row>
    <row r="319" spans="2:38" s="187" customFormat="1" ht="199.5" hidden="1">
      <c r="B319" s="180" t="s">
        <v>516</v>
      </c>
      <c r="C319" s="181" t="s">
        <v>517</v>
      </c>
      <c r="D319" s="180" t="s">
        <v>1474</v>
      </c>
      <c r="E319" s="180" t="s">
        <v>1475</v>
      </c>
      <c r="F319" s="180" t="s">
        <v>1476</v>
      </c>
      <c r="G319" s="180"/>
      <c r="H319" s="180" t="s">
        <v>281</v>
      </c>
      <c r="I319" s="180" t="s">
        <v>199</v>
      </c>
      <c r="J319" s="180" t="s">
        <v>199</v>
      </c>
      <c r="K319" s="180" t="s">
        <v>199</v>
      </c>
      <c r="L319" s="180" t="s">
        <v>199</v>
      </c>
      <c r="M319" s="180" t="s">
        <v>1480</v>
      </c>
      <c r="N319" s="180" t="s">
        <v>1480</v>
      </c>
      <c r="O319" s="183" t="s">
        <v>1481</v>
      </c>
      <c r="P319" s="180" t="s">
        <v>535</v>
      </c>
      <c r="Q319" s="180" t="s">
        <v>563</v>
      </c>
      <c r="R319" s="180" t="s">
        <v>537</v>
      </c>
      <c r="S319" s="184">
        <v>45383</v>
      </c>
      <c r="T319" s="184">
        <v>45413</v>
      </c>
      <c r="U319" s="184" t="s">
        <v>281</v>
      </c>
      <c r="V319" s="40"/>
      <c r="W319" s="180"/>
      <c r="X319" s="185">
        <v>0.35</v>
      </c>
      <c r="Y319" s="180" t="s">
        <v>207</v>
      </c>
      <c r="Z319" s="180" t="s">
        <v>199</v>
      </c>
      <c r="AA319" s="180" t="s">
        <v>199</v>
      </c>
      <c r="AB319" s="180" t="s">
        <v>199</v>
      </c>
      <c r="AC319" s="180" t="s">
        <v>199</v>
      </c>
      <c r="AD319" s="180" t="s">
        <v>209</v>
      </c>
      <c r="AE319" s="180" t="s">
        <v>199</v>
      </c>
      <c r="AF319" s="180" t="s">
        <v>199</v>
      </c>
      <c r="AG319" s="180" t="s">
        <v>199</v>
      </c>
      <c r="AH319" s="180" t="s">
        <v>199</v>
      </c>
      <c r="AI319" s="180" t="s">
        <v>199</v>
      </c>
      <c r="AJ319" s="180" t="s">
        <v>199</v>
      </c>
      <c r="AK319" s="180" t="s">
        <v>199</v>
      </c>
      <c r="AL319" s="180" t="s">
        <v>538</v>
      </c>
    </row>
    <row r="320" spans="2:38" s="187" customFormat="1" ht="199.5" hidden="1">
      <c r="B320" s="180" t="s">
        <v>516</v>
      </c>
      <c r="C320" s="181" t="s">
        <v>517</v>
      </c>
      <c r="D320" s="180" t="s">
        <v>1474</v>
      </c>
      <c r="E320" s="180" t="s">
        <v>1475</v>
      </c>
      <c r="F320" s="180" t="s">
        <v>1476</v>
      </c>
      <c r="G320" s="180"/>
      <c r="H320" s="180" t="s">
        <v>281</v>
      </c>
      <c r="I320" s="180" t="s">
        <v>199</v>
      </c>
      <c r="J320" s="180" t="s">
        <v>199</v>
      </c>
      <c r="K320" s="180" t="s">
        <v>199</v>
      </c>
      <c r="L320" s="180" t="s">
        <v>199</v>
      </c>
      <c r="M320" s="180" t="s">
        <v>1482</v>
      </c>
      <c r="N320" s="180" t="s">
        <v>1482</v>
      </c>
      <c r="O320" s="183" t="s">
        <v>1483</v>
      </c>
      <c r="P320" s="180" t="s">
        <v>535</v>
      </c>
      <c r="Q320" s="180" t="s">
        <v>563</v>
      </c>
      <c r="R320" s="180" t="s">
        <v>537</v>
      </c>
      <c r="S320" s="184">
        <v>45414</v>
      </c>
      <c r="T320" s="184">
        <v>45641</v>
      </c>
      <c r="U320" s="184" t="s">
        <v>512</v>
      </c>
      <c r="V320" s="40"/>
      <c r="W320" s="180"/>
      <c r="X320" s="185">
        <v>0.5</v>
      </c>
      <c r="Y320" s="180" t="s">
        <v>476</v>
      </c>
      <c r="Z320" s="180" t="s">
        <v>199</v>
      </c>
      <c r="AA320" s="180" t="s">
        <v>199</v>
      </c>
      <c r="AB320" s="180" t="s">
        <v>199</v>
      </c>
      <c r="AC320" s="180" t="s">
        <v>199</v>
      </c>
      <c r="AD320" s="180" t="s">
        <v>209</v>
      </c>
      <c r="AE320" s="180" t="s">
        <v>199</v>
      </c>
      <c r="AF320" s="180" t="s">
        <v>199</v>
      </c>
      <c r="AG320" s="180" t="s">
        <v>199</v>
      </c>
      <c r="AH320" s="180" t="s">
        <v>199</v>
      </c>
      <c r="AI320" s="180" t="s">
        <v>199</v>
      </c>
      <c r="AJ320" s="180" t="s">
        <v>199</v>
      </c>
      <c r="AK320" s="180" t="s">
        <v>199</v>
      </c>
      <c r="AL320" s="180" t="s">
        <v>538</v>
      </c>
    </row>
    <row r="321" spans="2:38" s="187" customFormat="1" ht="199.5" hidden="1">
      <c r="B321" s="180" t="s">
        <v>516</v>
      </c>
      <c r="C321" s="181" t="s">
        <v>517</v>
      </c>
      <c r="D321" s="180" t="s">
        <v>1474</v>
      </c>
      <c r="E321" s="180" t="s">
        <v>1475</v>
      </c>
      <c r="F321" s="180" t="s">
        <v>1484</v>
      </c>
      <c r="G321" s="180"/>
      <c r="H321" s="180" t="s">
        <v>281</v>
      </c>
      <c r="I321" s="180" t="s">
        <v>199</v>
      </c>
      <c r="J321" s="180" t="s">
        <v>199</v>
      </c>
      <c r="K321" s="180" t="s">
        <v>199</v>
      </c>
      <c r="L321" s="180" t="s">
        <v>199</v>
      </c>
      <c r="M321" s="180" t="s">
        <v>1485</v>
      </c>
      <c r="N321" s="180" t="s">
        <v>1486</v>
      </c>
      <c r="O321" s="183" t="s">
        <v>1487</v>
      </c>
      <c r="P321" s="180" t="s">
        <v>535</v>
      </c>
      <c r="Q321" s="180" t="s">
        <v>536</v>
      </c>
      <c r="R321" s="180" t="s">
        <v>537</v>
      </c>
      <c r="S321" s="184">
        <v>45323</v>
      </c>
      <c r="T321" s="184">
        <v>45641</v>
      </c>
      <c r="U321" s="184" t="s">
        <v>512</v>
      </c>
      <c r="V321" s="40"/>
      <c r="W321" s="180"/>
      <c r="X321" s="185">
        <v>1</v>
      </c>
      <c r="Y321" s="180" t="s">
        <v>476</v>
      </c>
      <c r="Z321" s="180" t="s">
        <v>199</v>
      </c>
      <c r="AA321" s="180" t="s">
        <v>199</v>
      </c>
      <c r="AB321" s="180" t="s">
        <v>199</v>
      </c>
      <c r="AC321" s="180" t="s">
        <v>199</v>
      </c>
      <c r="AD321" s="180" t="s">
        <v>209</v>
      </c>
      <c r="AE321" s="180" t="s">
        <v>199</v>
      </c>
      <c r="AF321" s="180" t="s">
        <v>199</v>
      </c>
      <c r="AG321" s="180" t="s">
        <v>199</v>
      </c>
      <c r="AH321" s="180" t="s">
        <v>199</v>
      </c>
      <c r="AI321" s="180" t="s">
        <v>199</v>
      </c>
      <c r="AJ321" s="180" t="s">
        <v>199</v>
      </c>
      <c r="AK321" s="180" t="s">
        <v>199</v>
      </c>
      <c r="AL321" s="180" t="s">
        <v>1488</v>
      </c>
    </row>
    <row r="322" spans="2:38" s="187" customFormat="1" ht="199.5" hidden="1">
      <c r="B322" s="180" t="s">
        <v>516</v>
      </c>
      <c r="C322" s="181" t="s">
        <v>517</v>
      </c>
      <c r="D322" s="180" t="s">
        <v>1474</v>
      </c>
      <c r="E322" s="180" t="s">
        <v>1475</v>
      </c>
      <c r="F322" s="180" t="s">
        <v>1489</v>
      </c>
      <c r="G322" s="180"/>
      <c r="H322" s="180" t="s">
        <v>281</v>
      </c>
      <c r="I322" s="180" t="s">
        <v>199</v>
      </c>
      <c r="J322" s="180" t="s">
        <v>199</v>
      </c>
      <c r="K322" s="180" t="s">
        <v>199</v>
      </c>
      <c r="L322" s="180" t="s">
        <v>199</v>
      </c>
      <c r="M322" s="180" t="s">
        <v>1490</v>
      </c>
      <c r="N322" s="180" t="s">
        <v>1491</v>
      </c>
      <c r="O322" s="183" t="s">
        <v>1492</v>
      </c>
      <c r="P322" s="180" t="s">
        <v>535</v>
      </c>
      <c r="Q322" s="180" t="s">
        <v>536</v>
      </c>
      <c r="R322" s="180" t="s">
        <v>537</v>
      </c>
      <c r="S322" s="184">
        <v>45323</v>
      </c>
      <c r="T322" s="184">
        <v>45444</v>
      </c>
      <c r="U322" s="184" t="s">
        <v>281</v>
      </c>
      <c r="V322" s="40"/>
      <c r="W322" s="180"/>
      <c r="X322" s="185">
        <v>0.2</v>
      </c>
      <c r="Y322" s="180" t="s">
        <v>207</v>
      </c>
      <c r="Z322" s="180" t="s">
        <v>199</v>
      </c>
      <c r="AA322" s="180" t="s">
        <v>199</v>
      </c>
      <c r="AB322" s="180" t="s">
        <v>199</v>
      </c>
      <c r="AC322" s="180" t="s">
        <v>199</v>
      </c>
      <c r="AD322" s="180" t="s">
        <v>209</v>
      </c>
      <c r="AE322" s="180" t="s">
        <v>199</v>
      </c>
      <c r="AF322" s="180" t="s">
        <v>199</v>
      </c>
      <c r="AG322" s="180" t="s">
        <v>199</v>
      </c>
      <c r="AH322" s="180" t="s">
        <v>199</v>
      </c>
      <c r="AI322" s="180" t="s">
        <v>199</v>
      </c>
      <c r="AJ322" s="180" t="s">
        <v>199</v>
      </c>
      <c r="AK322" s="180" t="s">
        <v>199</v>
      </c>
      <c r="AL322" s="180" t="s">
        <v>538</v>
      </c>
    </row>
    <row r="323" spans="2:38" s="187" customFormat="1" ht="199.5" hidden="1">
      <c r="B323" s="180" t="s">
        <v>516</v>
      </c>
      <c r="C323" s="181" t="s">
        <v>517</v>
      </c>
      <c r="D323" s="180" t="s">
        <v>1474</v>
      </c>
      <c r="E323" s="180" t="s">
        <v>1475</v>
      </c>
      <c r="F323" s="180" t="s">
        <v>1489</v>
      </c>
      <c r="G323" s="180"/>
      <c r="H323" s="180" t="s">
        <v>281</v>
      </c>
      <c r="I323" s="180" t="s">
        <v>199</v>
      </c>
      <c r="J323" s="180" t="s">
        <v>199</v>
      </c>
      <c r="K323" s="180" t="s">
        <v>199</v>
      </c>
      <c r="L323" s="180" t="s">
        <v>199</v>
      </c>
      <c r="M323" s="180" t="s">
        <v>1493</v>
      </c>
      <c r="N323" s="180" t="s">
        <v>1494</v>
      </c>
      <c r="O323" s="183" t="s">
        <v>1495</v>
      </c>
      <c r="P323" s="180" t="s">
        <v>535</v>
      </c>
      <c r="Q323" s="180" t="s">
        <v>1496</v>
      </c>
      <c r="R323" s="180" t="s">
        <v>537</v>
      </c>
      <c r="S323" s="184">
        <v>45323</v>
      </c>
      <c r="T323" s="184">
        <v>45641</v>
      </c>
      <c r="U323" s="184" t="s">
        <v>512</v>
      </c>
      <c r="V323" s="40"/>
      <c r="W323" s="180"/>
      <c r="X323" s="185">
        <v>0.8</v>
      </c>
      <c r="Y323" s="180" t="s">
        <v>476</v>
      </c>
      <c r="Z323" s="180" t="s">
        <v>199</v>
      </c>
      <c r="AA323" s="180" t="s">
        <v>199</v>
      </c>
      <c r="AB323" s="180" t="s">
        <v>199</v>
      </c>
      <c r="AC323" s="180" t="s">
        <v>199</v>
      </c>
      <c r="AD323" s="180" t="s">
        <v>209</v>
      </c>
      <c r="AE323" s="180" t="s">
        <v>199</v>
      </c>
      <c r="AF323" s="180" t="s">
        <v>199</v>
      </c>
      <c r="AG323" s="180" t="s">
        <v>199</v>
      </c>
      <c r="AH323" s="180" t="s">
        <v>199</v>
      </c>
      <c r="AI323" s="180" t="s">
        <v>199</v>
      </c>
      <c r="AJ323" s="180" t="s">
        <v>199</v>
      </c>
      <c r="AK323" s="180" t="s">
        <v>199</v>
      </c>
      <c r="AL323" s="180" t="s">
        <v>538</v>
      </c>
    </row>
    <row r="324" spans="2:38" s="187" customFormat="1" ht="199.5" hidden="1">
      <c r="B324" s="180" t="s">
        <v>516</v>
      </c>
      <c r="C324" s="181" t="s">
        <v>517</v>
      </c>
      <c r="D324" s="180" t="s">
        <v>1497</v>
      </c>
      <c r="E324" s="180" t="s">
        <v>1498</v>
      </c>
      <c r="F324" s="180" t="s">
        <v>1499</v>
      </c>
      <c r="G324" s="180"/>
      <c r="H324" s="180" t="s">
        <v>281</v>
      </c>
      <c r="I324" s="180" t="s">
        <v>199</v>
      </c>
      <c r="J324" s="180" t="s">
        <v>199</v>
      </c>
      <c r="K324" s="180" t="s">
        <v>199</v>
      </c>
      <c r="L324" s="212" t="s">
        <v>199</v>
      </c>
      <c r="M324" s="180" t="s">
        <v>1500</v>
      </c>
      <c r="N324" s="180" t="s">
        <v>1501</v>
      </c>
      <c r="O324" s="183" t="s">
        <v>1502</v>
      </c>
      <c r="P324" s="180" t="s">
        <v>535</v>
      </c>
      <c r="Q324" s="180" t="s">
        <v>536</v>
      </c>
      <c r="R324" s="180" t="s">
        <v>537</v>
      </c>
      <c r="S324" s="184">
        <v>45323</v>
      </c>
      <c r="T324" s="184">
        <v>45641</v>
      </c>
      <c r="U324" s="184" t="s">
        <v>512</v>
      </c>
      <c r="V324" s="40"/>
      <c r="W324" s="180"/>
      <c r="X324" s="185">
        <v>1</v>
      </c>
      <c r="Y324" s="180" t="s">
        <v>400</v>
      </c>
      <c r="Z324" s="180" t="s">
        <v>199</v>
      </c>
      <c r="AA324" s="180" t="s">
        <v>199</v>
      </c>
      <c r="AB324" s="212" t="s">
        <v>199</v>
      </c>
      <c r="AC324" s="212" t="s">
        <v>199</v>
      </c>
      <c r="AD324" s="180" t="s">
        <v>364</v>
      </c>
      <c r="AE324" s="180" t="s">
        <v>199</v>
      </c>
      <c r="AF324" s="180" t="s">
        <v>199</v>
      </c>
      <c r="AG324" s="216" t="s">
        <v>199</v>
      </c>
      <c r="AH324" s="216" t="s">
        <v>199</v>
      </c>
      <c r="AI324" s="212" t="s">
        <v>199</v>
      </c>
      <c r="AJ324" s="180" t="s">
        <v>402</v>
      </c>
      <c r="AK324" s="180" t="s">
        <v>403</v>
      </c>
      <c r="AL324" s="180" t="s">
        <v>685</v>
      </c>
    </row>
    <row r="325" spans="2:38" s="187" customFormat="1" ht="199.5" hidden="1">
      <c r="B325" s="180" t="s">
        <v>516</v>
      </c>
      <c r="C325" s="181" t="s">
        <v>517</v>
      </c>
      <c r="D325" s="180" t="s">
        <v>1497</v>
      </c>
      <c r="E325" s="180" t="s">
        <v>1498</v>
      </c>
      <c r="F325" s="180" t="s">
        <v>1503</v>
      </c>
      <c r="G325" s="180"/>
      <c r="H325" s="180" t="s">
        <v>281</v>
      </c>
      <c r="I325" s="180" t="s">
        <v>199</v>
      </c>
      <c r="J325" s="180" t="s">
        <v>199</v>
      </c>
      <c r="K325" s="180" t="s">
        <v>199</v>
      </c>
      <c r="L325" s="212" t="s">
        <v>199</v>
      </c>
      <c r="M325" s="180" t="s">
        <v>1504</v>
      </c>
      <c r="N325" s="180" t="s">
        <v>1505</v>
      </c>
      <c r="O325" s="183" t="s">
        <v>1506</v>
      </c>
      <c r="P325" s="180" t="s">
        <v>535</v>
      </c>
      <c r="Q325" s="180" t="s">
        <v>1507</v>
      </c>
      <c r="R325" s="180" t="s">
        <v>537</v>
      </c>
      <c r="S325" s="184">
        <v>45323</v>
      </c>
      <c r="T325" s="184">
        <v>45641</v>
      </c>
      <c r="U325" s="184" t="s">
        <v>281</v>
      </c>
      <c r="V325" s="40"/>
      <c r="W325" s="180"/>
      <c r="X325" s="185">
        <v>1</v>
      </c>
      <c r="Y325" s="180" t="s">
        <v>400</v>
      </c>
      <c r="Z325" s="180" t="s">
        <v>199</v>
      </c>
      <c r="AA325" s="180" t="s">
        <v>199</v>
      </c>
      <c r="AB325" s="212" t="s">
        <v>199</v>
      </c>
      <c r="AC325" s="212" t="s">
        <v>199</v>
      </c>
      <c r="AD325" s="180" t="s">
        <v>364</v>
      </c>
      <c r="AE325" s="180" t="s">
        <v>199</v>
      </c>
      <c r="AF325" s="180" t="s">
        <v>199</v>
      </c>
      <c r="AG325" s="216" t="s">
        <v>199</v>
      </c>
      <c r="AH325" s="216" t="s">
        <v>199</v>
      </c>
      <c r="AI325" s="212" t="s">
        <v>199</v>
      </c>
      <c r="AJ325" s="180" t="s">
        <v>402</v>
      </c>
      <c r="AK325" s="180" t="s">
        <v>403</v>
      </c>
      <c r="AL325" s="180" t="s">
        <v>538</v>
      </c>
    </row>
    <row r="326" spans="2:38" s="187" customFormat="1" ht="171" hidden="1">
      <c r="B326" s="180" t="s">
        <v>453</v>
      </c>
      <c r="C326" s="180" t="s">
        <v>859</v>
      </c>
      <c r="D326" s="180" t="s">
        <v>1508</v>
      </c>
      <c r="E326" s="180" t="s">
        <v>1509</v>
      </c>
      <c r="F326" s="180" t="s">
        <v>1510</v>
      </c>
      <c r="G326" s="180"/>
      <c r="H326" s="180" t="s">
        <v>1511</v>
      </c>
      <c r="I326" s="180" t="s">
        <v>1512</v>
      </c>
      <c r="J326" s="180" t="s">
        <v>1513</v>
      </c>
      <c r="K326" s="180" t="s">
        <v>199</v>
      </c>
      <c r="L326" s="180" t="s">
        <v>199</v>
      </c>
      <c r="M326" s="180" t="s">
        <v>1514</v>
      </c>
      <c r="N326" s="180" t="s">
        <v>1515</v>
      </c>
      <c r="O326" s="183" t="s">
        <v>1516</v>
      </c>
      <c r="P326" s="180" t="s">
        <v>292</v>
      </c>
      <c r="Q326" s="180" t="s">
        <v>1517</v>
      </c>
      <c r="R326" s="180" t="s">
        <v>280</v>
      </c>
      <c r="S326" s="184">
        <v>45292</v>
      </c>
      <c r="T326" s="184">
        <v>45350</v>
      </c>
      <c r="U326" s="184" t="s">
        <v>50</v>
      </c>
      <c r="V326" s="220">
        <v>21360746</v>
      </c>
      <c r="W326" s="183" t="s">
        <v>1518</v>
      </c>
      <c r="X326" s="183">
        <v>20</v>
      </c>
      <c r="Y326" s="180" t="s">
        <v>1519</v>
      </c>
      <c r="Z326" s="180" t="s">
        <v>208</v>
      </c>
      <c r="AA326" s="180" t="s">
        <v>354</v>
      </c>
      <c r="AB326" s="180" t="s">
        <v>199</v>
      </c>
      <c r="AC326" s="212" t="s">
        <v>199</v>
      </c>
      <c r="AD326" s="180" t="s">
        <v>1520</v>
      </c>
      <c r="AE326" s="180" t="s">
        <v>248</v>
      </c>
      <c r="AF326" s="180" t="s">
        <v>199</v>
      </c>
      <c r="AG326" s="216" t="s">
        <v>199</v>
      </c>
      <c r="AH326" s="216" t="s">
        <v>199</v>
      </c>
      <c r="AI326" s="212" t="s">
        <v>199</v>
      </c>
      <c r="AJ326" s="180" t="s">
        <v>199</v>
      </c>
      <c r="AK326" s="180" t="s">
        <v>199</v>
      </c>
      <c r="AL326" s="180" t="s">
        <v>294</v>
      </c>
    </row>
    <row r="327" spans="2:38" s="187" customFormat="1" ht="171" hidden="1">
      <c r="B327" s="180" t="s">
        <v>453</v>
      </c>
      <c r="C327" s="180" t="s">
        <v>859</v>
      </c>
      <c r="D327" s="180" t="s">
        <v>1508</v>
      </c>
      <c r="E327" s="180" t="s">
        <v>1509</v>
      </c>
      <c r="F327" s="180" t="s">
        <v>1510</v>
      </c>
      <c r="G327" s="180"/>
      <c r="H327" s="180" t="s">
        <v>1511</v>
      </c>
      <c r="I327" s="180" t="s">
        <v>1512</v>
      </c>
      <c r="J327" s="180" t="s">
        <v>1513</v>
      </c>
      <c r="K327" s="180" t="s">
        <v>199</v>
      </c>
      <c r="L327" s="180" t="s">
        <v>199</v>
      </c>
      <c r="M327" s="180" t="s">
        <v>1521</v>
      </c>
      <c r="N327" s="180" t="s">
        <v>1522</v>
      </c>
      <c r="O327" s="183" t="s">
        <v>1523</v>
      </c>
      <c r="P327" s="180" t="s">
        <v>1524</v>
      </c>
      <c r="Q327" s="180" t="s">
        <v>1525</v>
      </c>
      <c r="R327" s="184" t="s">
        <v>50</v>
      </c>
      <c r="S327" s="184">
        <v>45292</v>
      </c>
      <c r="T327" s="184">
        <v>45016</v>
      </c>
      <c r="U327" s="180" t="s">
        <v>280</v>
      </c>
      <c r="V327" s="40" t="s">
        <v>199</v>
      </c>
      <c r="W327" s="180" t="s">
        <v>199</v>
      </c>
      <c r="X327" s="183">
        <v>70</v>
      </c>
      <c r="Y327" s="180" t="s">
        <v>1519</v>
      </c>
      <c r="Z327" s="180" t="s">
        <v>208</v>
      </c>
      <c r="AA327" s="180" t="s">
        <v>354</v>
      </c>
      <c r="AB327" s="180" t="s">
        <v>199</v>
      </c>
      <c r="AC327" s="212" t="s">
        <v>199</v>
      </c>
      <c r="AD327" s="180" t="s">
        <v>1520</v>
      </c>
      <c r="AE327" s="180" t="s">
        <v>199</v>
      </c>
      <c r="AF327" s="180" t="s">
        <v>199</v>
      </c>
      <c r="AG327" s="216" t="s">
        <v>199</v>
      </c>
      <c r="AH327" s="216" t="s">
        <v>199</v>
      </c>
      <c r="AI327" s="212" t="s">
        <v>199</v>
      </c>
      <c r="AJ327" s="180" t="s">
        <v>199</v>
      </c>
      <c r="AK327" s="180" t="s">
        <v>199</v>
      </c>
      <c r="AL327" s="180" t="s">
        <v>294</v>
      </c>
    </row>
    <row r="328" spans="2:38" s="187" customFormat="1" ht="171" hidden="1">
      <c r="B328" s="180" t="s">
        <v>453</v>
      </c>
      <c r="C328" s="180" t="s">
        <v>859</v>
      </c>
      <c r="D328" s="180" t="s">
        <v>1508</v>
      </c>
      <c r="E328" s="180" t="s">
        <v>1509</v>
      </c>
      <c r="F328" s="180" t="s">
        <v>1510</v>
      </c>
      <c r="G328" s="180"/>
      <c r="H328" s="180" t="s">
        <v>1511</v>
      </c>
      <c r="I328" s="180" t="s">
        <v>1512</v>
      </c>
      <c r="J328" s="180" t="s">
        <v>1513</v>
      </c>
      <c r="K328" s="180" t="s">
        <v>199</v>
      </c>
      <c r="L328" s="180" t="s">
        <v>199</v>
      </c>
      <c r="M328" s="180" t="s">
        <v>1526</v>
      </c>
      <c r="N328" s="180" t="s">
        <v>1527</v>
      </c>
      <c r="O328" s="183" t="s">
        <v>1528</v>
      </c>
      <c r="P328" s="180" t="s">
        <v>1524</v>
      </c>
      <c r="Q328" s="180" t="s">
        <v>332</v>
      </c>
      <c r="R328" s="184" t="s">
        <v>50</v>
      </c>
      <c r="S328" s="184">
        <v>45383</v>
      </c>
      <c r="T328" s="184">
        <v>45046</v>
      </c>
      <c r="U328" s="180" t="s">
        <v>280</v>
      </c>
      <c r="V328" s="40" t="s">
        <v>199</v>
      </c>
      <c r="W328" s="180" t="s">
        <v>199</v>
      </c>
      <c r="X328" s="183">
        <v>10</v>
      </c>
      <c r="Y328" s="180" t="s">
        <v>208</v>
      </c>
      <c r="Z328" s="180" t="s">
        <v>354</v>
      </c>
      <c r="AA328" s="180" t="s">
        <v>199</v>
      </c>
      <c r="AB328" s="212" t="s">
        <v>199</v>
      </c>
      <c r="AC328" s="212" t="s">
        <v>199</v>
      </c>
      <c r="AD328" s="180" t="s">
        <v>1520</v>
      </c>
      <c r="AE328" s="180" t="s">
        <v>199</v>
      </c>
      <c r="AF328" s="180" t="s">
        <v>199</v>
      </c>
      <c r="AG328" s="216" t="s">
        <v>199</v>
      </c>
      <c r="AH328" s="216" t="s">
        <v>199</v>
      </c>
      <c r="AI328" s="212" t="s">
        <v>199</v>
      </c>
      <c r="AJ328" s="180" t="s">
        <v>199</v>
      </c>
      <c r="AK328" s="180" t="s">
        <v>199</v>
      </c>
      <c r="AL328" s="180" t="s">
        <v>294</v>
      </c>
    </row>
    <row r="329" spans="2:38" s="187" customFormat="1" ht="171" hidden="1">
      <c r="B329" s="180" t="s">
        <v>453</v>
      </c>
      <c r="C329" s="180" t="s">
        <v>859</v>
      </c>
      <c r="D329" s="180" t="s">
        <v>1508</v>
      </c>
      <c r="E329" s="180" t="s">
        <v>1509</v>
      </c>
      <c r="F329" s="180" t="s">
        <v>1529</v>
      </c>
      <c r="G329" s="180"/>
      <c r="H329" s="180" t="s">
        <v>1511</v>
      </c>
      <c r="I329" s="180" t="s">
        <v>1512</v>
      </c>
      <c r="J329" s="180" t="s">
        <v>1513</v>
      </c>
      <c r="K329" s="180" t="s">
        <v>199</v>
      </c>
      <c r="L329" s="180" t="s">
        <v>199</v>
      </c>
      <c r="M329" s="180" t="s">
        <v>1530</v>
      </c>
      <c r="N329" s="180" t="s">
        <v>1531</v>
      </c>
      <c r="O329" s="183" t="s">
        <v>1516</v>
      </c>
      <c r="P329" s="180" t="s">
        <v>292</v>
      </c>
      <c r="Q329" s="180" t="s">
        <v>1517</v>
      </c>
      <c r="R329" s="180" t="s">
        <v>280</v>
      </c>
      <c r="S329" s="184">
        <v>45352</v>
      </c>
      <c r="T329" s="184">
        <v>45596</v>
      </c>
      <c r="U329" s="184" t="s">
        <v>50</v>
      </c>
      <c r="V329" s="220">
        <v>64082238</v>
      </c>
      <c r="W329" s="183" t="s">
        <v>1518</v>
      </c>
      <c r="Y329" s="180" t="s">
        <v>208</v>
      </c>
      <c r="Z329" s="180" t="s">
        <v>354</v>
      </c>
      <c r="AA329" s="180" t="s">
        <v>199</v>
      </c>
      <c r="AB329" s="212" t="s">
        <v>199</v>
      </c>
      <c r="AC329" s="212" t="s">
        <v>199</v>
      </c>
      <c r="AD329" s="180" t="s">
        <v>1520</v>
      </c>
      <c r="AE329" s="180" t="s">
        <v>248</v>
      </c>
      <c r="AF329" s="180" t="s">
        <v>199</v>
      </c>
      <c r="AG329" s="216" t="s">
        <v>199</v>
      </c>
      <c r="AH329" s="216" t="s">
        <v>199</v>
      </c>
      <c r="AI329" s="212" t="s">
        <v>199</v>
      </c>
      <c r="AJ329" s="180" t="s">
        <v>199</v>
      </c>
      <c r="AK329" s="180" t="s">
        <v>199</v>
      </c>
      <c r="AL329" s="180" t="s">
        <v>294</v>
      </c>
    </row>
    <row r="330" spans="2:38" s="187" customFormat="1" ht="171" hidden="1">
      <c r="B330" s="180" t="s">
        <v>453</v>
      </c>
      <c r="C330" s="180" t="s">
        <v>859</v>
      </c>
      <c r="D330" s="180" t="s">
        <v>1508</v>
      </c>
      <c r="E330" s="180" t="s">
        <v>1509</v>
      </c>
      <c r="F330" s="180" t="s">
        <v>1529</v>
      </c>
      <c r="G330" s="180"/>
      <c r="H330" s="180" t="s">
        <v>1511</v>
      </c>
      <c r="I330" s="180" t="s">
        <v>1512</v>
      </c>
      <c r="J330" s="180" t="s">
        <v>1513</v>
      </c>
      <c r="K330" s="180" t="s">
        <v>199</v>
      </c>
      <c r="L330" s="180" t="s">
        <v>199</v>
      </c>
      <c r="M330" s="180" t="s">
        <v>1532</v>
      </c>
      <c r="N330" s="180" t="s">
        <v>1533</v>
      </c>
      <c r="O330" s="183" t="s">
        <v>1534</v>
      </c>
      <c r="P330" s="180" t="s">
        <v>1524</v>
      </c>
      <c r="Q330" s="180" t="s">
        <v>332</v>
      </c>
      <c r="R330" s="184" t="s">
        <v>50</v>
      </c>
      <c r="S330" s="184">
        <v>45597</v>
      </c>
      <c r="T330" s="184">
        <v>45626</v>
      </c>
      <c r="U330" s="180" t="s">
        <v>280</v>
      </c>
      <c r="V330" s="212" t="s">
        <v>199</v>
      </c>
      <c r="W330" s="212" t="s">
        <v>199</v>
      </c>
      <c r="Y330" s="180" t="s">
        <v>208</v>
      </c>
      <c r="Z330" s="180" t="s">
        <v>354</v>
      </c>
      <c r="AA330" s="180" t="s">
        <v>199</v>
      </c>
      <c r="AB330" s="212" t="s">
        <v>199</v>
      </c>
      <c r="AC330" s="212" t="s">
        <v>199</v>
      </c>
      <c r="AD330" s="180" t="s">
        <v>1520</v>
      </c>
      <c r="AE330" s="180" t="s">
        <v>199</v>
      </c>
      <c r="AF330" s="180" t="s">
        <v>199</v>
      </c>
      <c r="AG330" s="216" t="s">
        <v>199</v>
      </c>
      <c r="AH330" s="216" t="s">
        <v>199</v>
      </c>
      <c r="AI330" s="212" t="s">
        <v>199</v>
      </c>
      <c r="AJ330" s="180" t="s">
        <v>199</v>
      </c>
      <c r="AK330" s="180" t="s">
        <v>199</v>
      </c>
      <c r="AL330" s="180" t="s">
        <v>294</v>
      </c>
    </row>
    <row r="331" spans="2:38" s="187" customFormat="1" ht="171" hidden="1">
      <c r="B331" s="180" t="s">
        <v>453</v>
      </c>
      <c r="C331" s="180" t="s">
        <v>859</v>
      </c>
      <c r="D331" s="180" t="s">
        <v>1508</v>
      </c>
      <c r="E331" s="180" t="s">
        <v>1509</v>
      </c>
      <c r="F331" s="180" t="s">
        <v>1535</v>
      </c>
      <c r="G331" s="180"/>
      <c r="H331" s="180" t="s">
        <v>1511</v>
      </c>
      <c r="I331" s="180" t="s">
        <v>1512</v>
      </c>
      <c r="J331" s="180" t="s">
        <v>1513</v>
      </c>
      <c r="K331" s="180" t="s">
        <v>199</v>
      </c>
      <c r="L331" s="180" t="s">
        <v>199</v>
      </c>
      <c r="M331" s="180" t="s">
        <v>1536</v>
      </c>
      <c r="N331" s="180" t="s">
        <v>1537</v>
      </c>
      <c r="O331" s="183" t="s">
        <v>1538</v>
      </c>
      <c r="P331" s="180" t="s">
        <v>292</v>
      </c>
      <c r="Q331" s="180" t="s">
        <v>1539</v>
      </c>
      <c r="R331" s="180" t="s">
        <v>280</v>
      </c>
      <c r="S331" s="184">
        <v>45597</v>
      </c>
      <c r="T331" s="184">
        <v>45611</v>
      </c>
      <c r="U331" s="184" t="s">
        <v>50</v>
      </c>
      <c r="V331" s="221" t="s">
        <v>199</v>
      </c>
      <c r="W331" s="212" t="s">
        <v>199</v>
      </c>
      <c r="Y331" s="180" t="s">
        <v>208</v>
      </c>
      <c r="Z331" s="180" t="s">
        <v>354</v>
      </c>
      <c r="AA331" s="180" t="s">
        <v>199</v>
      </c>
      <c r="AB331" s="212" t="s">
        <v>199</v>
      </c>
      <c r="AC331" s="212" t="s">
        <v>199</v>
      </c>
      <c r="AD331" s="180" t="s">
        <v>1520</v>
      </c>
      <c r="AE331" s="180" t="s">
        <v>199</v>
      </c>
      <c r="AF331" s="180" t="s">
        <v>199</v>
      </c>
      <c r="AG331" s="216" t="s">
        <v>199</v>
      </c>
      <c r="AH331" s="216" t="s">
        <v>199</v>
      </c>
      <c r="AI331" s="212" t="s">
        <v>199</v>
      </c>
      <c r="AJ331" s="180" t="s">
        <v>199</v>
      </c>
      <c r="AK331" s="180" t="s">
        <v>199</v>
      </c>
      <c r="AL331" s="180" t="s">
        <v>294</v>
      </c>
    </row>
    <row r="332" spans="2:38" s="187" customFormat="1" ht="171" hidden="1">
      <c r="B332" s="180" t="s">
        <v>453</v>
      </c>
      <c r="C332" s="180" t="s">
        <v>859</v>
      </c>
      <c r="D332" s="180" t="s">
        <v>1508</v>
      </c>
      <c r="E332" s="180" t="s">
        <v>1509</v>
      </c>
      <c r="F332" s="180" t="s">
        <v>1540</v>
      </c>
      <c r="G332" s="180"/>
      <c r="H332" s="180" t="s">
        <v>1511</v>
      </c>
      <c r="I332" s="180" t="s">
        <v>1512</v>
      </c>
      <c r="J332" s="180" t="s">
        <v>1513</v>
      </c>
      <c r="K332" s="180" t="s">
        <v>199</v>
      </c>
      <c r="L332" s="180" t="s">
        <v>199</v>
      </c>
      <c r="M332" s="180" t="s">
        <v>1541</v>
      </c>
      <c r="N332" s="180" t="s">
        <v>1542</v>
      </c>
      <c r="O332" s="183" t="s">
        <v>1543</v>
      </c>
      <c r="P332" s="180" t="s">
        <v>292</v>
      </c>
      <c r="Q332" s="180" t="s">
        <v>1517</v>
      </c>
      <c r="R332" s="180" t="s">
        <v>280</v>
      </c>
      <c r="S332" s="184">
        <v>45627</v>
      </c>
      <c r="T332" s="184">
        <v>45641</v>
      </c>
      <c r="U332" s="184" t="s">
        <v>50</v>
      </c>
      <c r="V332" s="221" t="s">
        <v>199</v>
      </c>
      <c r="W332" s="212" t="s">
        <v>199</v>
      </c>
      <c r="Y332" s="180" t="s">
        <v>208</v>
      </c>
      <c r="Z332" s="180" t="s">
        <v>354</v>
      </c>
      <c r="AA332" s="180" t="s">
        <v>199</v>
      </c>
      <c r="AB332" s="212" t="s">
        <v>199</v>
      </c>
      <c r="AC332" s="212" t="s">
        <v>199</v>
      </c>
      <c r="AD332" s="180" t="s">
        <v>1520</v>
      </c>
      <c r="AE332" s="180" t="s">
        <v>199</v>
      </c>
      <c r="AF332" s="180" t="s">
        <v>199</v>
      </c>
      <c r="AG332" s="216" t="s">
        <v>199</v>
      </c>
      <c r="AH332" s="216" t="s">
        <v>199</v>
      </c>
      <c r="AI332" s="212" t="s">
        <v>199</v>
      </c>
      <c r="AJ332" s="180" t="s">
        <v>199</v>
      </c>
      <c r="AK332" s="180" t="s">
        <v>199</v>
      </c>
      <c r="AL332" s="180" t="s">
        <v>294</v>
      </c>
    </row>
    <row r="333" spans="2:38" s="187" customFormat="1" ht="171" hidden="1">
      <c r="B333" s="180" t="s">
        <v>453</v>
      </c>
      <c r="C333" s="180" t="s">
        <v>859</v>
      </c>
      <c r="D333" s="180" t="s">
        <v>1508</v>
      </c>
      <c r="E333" s="180" t="s">
        <v>1509</v>
      </c>
      <c r="F333" s="180" t="s">
        <v>1540</v>
      </c>
      <c r="G333" s="180"/>
      <c r="H333" s="180" t="s">
        <v>1511</v>
      </c>
      <c r="I333" s="180" t="s">
        <v>1512</v>
      </c>
      <c r="J333" s="180" t="s">
        <v>1513</v>
      </c>
      <c r="K333" s="180" t="s">
        <v>199</v>
      </c>
      <c r="L333" s="180" t="s">
        <v>199</v>
      </c>
      <c r="M333" s="180" t="s">
        <v>1544</v>
      </c>
      <c r="N333" s="180" t="s">
        <v>1545</v>
      </c>
      <c r="O333" s="183" t="s">
        <v>1546</v>
      </c>
      <c r="P333" s="180" t="s">
        <v>1547</v>
      </c>
      <c r="Q333" s="180" t="s">
        <v>1548</v>
      </c>
      <c r="R333" s="184" t="s">
        <v>50</v>
      </c>
      <c r="S333" s="184">
        <v>45627</v>
      </c>
      <c r="T333" s="184">
        <v>45641</v>
      </c>
      <c r="U333" s="180" t="s">
        <v>280</v>
      </c>
      <c r="V333" s="212" t="s">
        <v>199</v>
      </c>
      <c r="W333" s="212" t="s">
        <v>199</v>
      </c>
      <c r="Y333" s="180" t="s">
        <v>208</v>
      </c>
      <c r="Z333" s="180" t="s">
        <v>354</v>
      </c>
      <c r="AA333" s="180" t="s">
        <v>199</v>
      </c>
      <c r="AB333" s="212" t="s">
        <v>199</v>
      </c>
      <c r="AC333" s="212" t="s">
        <v>199</v>
      </c>
      <c r="AD333" s="180" t="s">
        <v>1520</v>
      </c>
      <c r="AE333" s="180" t="s">
        <v>199</v>
      </c>
      <c r="AF333" s="180" t="s">
        <v>199</v>
      </c>
      <c r="AG333" s="216" t="s">
        <v>199</v>
      </c>
      <c r="AH333" s="216" t="s">
        <v>199</v>
      </c>
      <c r="AI333" s="212" t="s">
        <v>199</v>
      </c>
      <c r="AJ333" s="180" t="s">
        <v>199</v>
      </c>
      <c r="AK333" s="180" t="s">
        <v>199</v>
      </c>
      <c r="AL333" s="180" t="s">
        <v>294</v>
      </c>
    </row>
    <row r="334" spans="2:38" s="187" customFormat="1" ht="142.5" hidden="1">
      <c r="B334" s="180" t="s">
        <v>193</v>
      </c>
      <c r="C334" s="181" t="s">
        <v>1411</v>
      </c>
      <c r="D334" s="180" t="s">
        <v>1549</v>
      </c>
      <c r="E334" s="190" t="s">
        <v>1557</v>
      </c>
      <c r="F334" s="190" t="s">
        <v>1550</v>
      </c>
      <c r="G334" s="190"/>
      <c r="H334" s="180" t="s">
        <v>1511</v>
      </c>
      <c r="I334" s="180" t="s">
        <v>199</v>
      </c>
      <c r="J334" s="180" t="s">
        <v>199</v>
      </c>
      <c r="K334" s="180" t="s">
        <v>199</v>
      </c>
      <c r="L334" s="180" t="s">
        <v>199</v>
      </c>
      <c r="M334" s="190" t="s">
        <v>1551</v>
      </c>
      <c r="N334" s="183" t="s">
        <v>1552</v>
      </c>
      <c r="O334" s="180" t="s">
        <v>1553</v>
      </c>
      <c r="P334" s="180" t="s">
        <v>298</v>
      </c>
      <c r="Q334" s="180"/>
      <c r="R334" s="180" t="s">
        <v>280</v>
      </c>
      <c r="S334" s="184">
        <v>45292</v>
      </c>
      <c r="T334" s="184">
        <v>45626</v>
      </c>
      <c r="U334" s="222" t="s">
        <v>280</v>
      </c>
      <c r="V334" s="220" t="s">
        <v>1554</v>
      </c>
      <c r="W334" s="183" t="s">
        <v>1555</v>
      </c>
      <c r="Y334" s="183" t="s">
        <v>245</v>
      </c>
      <c r="Z334" s="180" t="s">
        <v>1556</v>
      </c>
      <c r="AA334" s="180" t="s">
        <v>199</v>
      </c>
      <c r="AB334" s="212" t="s">
        <v>199</v>
      </c>
      <c r="AC334" s="212" t="s">
        <v>199</v>
      </c>
      <c r="AD334" s="180" t="s">
        <v>487</v>
      </c>
      <c r="AE334" s="180" t="s">
        <v>248</v>
      </c>
      <c r="AF334" s="216" t="s">
        <v>199</v>
      </c>
      <c r="AG334" s="216" t="s">
        <v>199</v>
      </c>
      <c r="AH334" s="212" t="s">
        <v>199</v>
      </c>
      <c r="AI334" s="212" t="s">
        <v>199</v>
      </c>
      <c r="AJ334" s="180" t="s">
        <v>199</v>
      </c>
      <c r="AK334" s="180" t="s">
        <v>199</v>
      </c>
      <c r="AL334" s="180" t="s">
        <v>283</v>
      </c>
    </row>
    <row r="335" spans="2:38" s="187" customFormat="1" ht="142.5" hidden="1">
      <c r="B335" s="180" t="s">
        <v>193</v>
      </c>
      <c r="C335" s="181" t="s">
        <v>1411</v>
      </c>
      <c r="D335" s="180" t="s">
        <v>1549</v>
      </c>
      <c r="E335" s="190" t="s">
        <v>1557</v>
      </c>
      <c r="F335" s="190" t="s">
        <v>1550</v>
      </c>
      <c r="G335" s="190"/>
      <c r="H335" s="180" t="s">
        <v>1511</v>
      </c>
      <c r="I335" s="180" t="s">
        <v>199</v>
      </c>
      <c r="J335" s="180" t="s">
        <v>199</v>
      </c>
      <c r="K335" s="180" t="s">
        <v>199</v>
      </c>
      <c r="L335" s="180" t="s">
        <v>199</v>
      </c>
      <c r="M335" s="190" t="s">
        <v>1558</v>
      </c>
      <c r="N335" s="180" t="s">
        <v>1559</v>
      </c>
      <c r="O335" s="180" t="s">
        <v>1560</v>
      </c>
      <c r="P335" s="180" t="s">
        <v>298</v>
      </c>
      <c r="Q335" s="180"/>
      <c r="R335" s="180" t="s">
        <v>280</v>
      </c>
      <c r="S335" s="184">
        <v>45292</v>
      </c>
      <c r="T335" s="184">
        <v>45412</v>
      </c>
      <c r="U335" s="184" t="s">
        <v>281</v>
      </c>
      <c r="V335" s="220">
        <v>21720848</v>
      </c>
      <c r="W335" s="180">
        <v>165</v>
      </c>
      <c r="X335" s="185"/>
      <c r="Y335" s="180" t="s">
        <v>245</v>
      </c>
      <c r="Z335" s="180" t="s">
        <v>199</v>
      </c>
      <c r="AA335" s="180" t="s">
        <v>199</v>
      </c>
      <c r="AB335" s="180" t="s">
        <v>199</v>
      </c>
      <c r="AC335" s="180" t="s">
        <v>199</v>
      </c>
      <c r="AD335" s="180" t="s">
        <v>832</v>
      </c>
      <c r="AE335" s="180" t="s">
        <v>248</v>
      </c>
      <c r="AF335" s="180" t="s">
        <v>199</v>
      </c>
      <c r="AG335" s="180" t="s">
        <v>199</v>
      </c>
      <c r="AH335" s="180" t="s">
        <v>199</v>
      </c>
      <c r="AI335" s="180" t="s">
        <v>199</v>
      </c>
      <c r="AJ335" s="180" t="s">
        <v>199</v>
      </c>
      <c r="AK335" s="180" t="s">
        <v>199</v>
      </c>
      <c r="AL335" s="180" t="s">
        <v>283</v>
      </c>
    </row>
    <row r="336" spans="2:38" s="187" customFormat="1" ht="142.5" hidden="1">
      <c r="B336" s="180" t="s">
        <v>193</v>
      </c>
      <c r="C336" s="181" t="s">
        <v>1411</v>
      </c>
      <c r="D336" s="180" t="s">
        <v>1549</v>
      </c>
      <c r="E336" s="190" t="s">
        <v>1557</v>
      </c>
      <c r="F336" s="190" t="s">
        <v>1550</v>
      </c>
      <c r="G336" s="190"/>
      <c r="H336" s="180" t="s">
        <v>1511</v>
      </c>
      <c r="I336" s="180" t="s">
        <v>199</v>
      </c>
      <c r="J336" s="180" t="s">
        <v>199</v>
      </c>
      <c r="K336" s="180" t="s">
        <v>199</v>
      </c>
      <c r="L336" s="180" t="s">
        <v>199</v>
      </c>
      <c r="M336" s="190" t="s">
        <v>1561</v>
      </c>
      <c r="N336" s="180" t="s">
        <v>1559</v>
      </c>
      <c r="O336" s="180" t="s">
        <v>1562</v>
      </c>
      <c r="P336" s="180" t="s">
        <v>298</v>
      </c>
      <c r="Q336" s="180"/>
      <c r="R336" s="180" t="s">
        <v>280</v>
      </c>
      <c r="S336" s="184">
        <v>45413</v>
      </c>
      <c r="T336" s="196">
        <v>45535</v>
      </c>
      <c r="U336" s="184" t="s">
        <v>281</v>
      </c>
      <c r="V336" s="220" t="s">
        <v>1563</v>
      </c>
      <c r="W336" s="180">
        <v>165</v>
      </c>
      <c r="X336" s="185"/>
      <c r="Y336" s="180" t="s">
        <v>245</v>
      </c>
      <c r="Z336" s="180" t="s">
        <v>199</v>
      </c>
      <c r="AA336" s="180" t="s">
        <v>199</v>
      </c>
      <c r="AB336" s="180" t="s">
        <v>199</v>
      </c>
      <c r="AC336" s="180" t="s">
        <v>199</v>
      </c>
      <c r="AD336" s="180" t="s">
        <v>832</v>
      </c>
      <c r="AE336" s="180" t="s">
        <v>248</v>
      </c>
      <c r="AF336" s="180" t="s">
        <v>199</v>
      </c>
      <c r="AG336" s="180" t="s">
        <v>199</v>
      </c>
      <c r="AH336" s="180" t="s">
        <v>199</v>
      </c>
      <c r="AI336" s="180" t="s">
        <v>199</v>
      </c>
      <c r="AJ336" s="180" t="s">
        <v>199</v>
      </c>
      <c r="AK336" s="180" t="s">
        <v>199</v>
      </c>
      <c r="AL336" s="180" t="s">
        <v>283</v>
      </c>
    </row>
    <row r="337" spans="2:38" s="187" customFormat="1" ht="142.5" hidden="1">
      <c r="B337" s="180" t="s">
        <v>193</v>
      </c>
      <c r="C337" s="181" t="s">
        <v>1411</v>
      </c>
      <c r="D337" s="180" t="s">
        <v>1549</v>
      </c>
      <c r="E337" s="190" t="s">
        <v>1557</v>
      </c>
      <c r="F337" s="190" t="s">
        <v>1550</v>
      </c>
      <c r="G337" s="190"/>
      <c r="H337" s="180" t="s">
        <v>1511</v>
      </c>
      <c r="I337" s="180" t="s">
        <v>199</v>
      </c>
      <c r="J337" s="180" t="s">
        <v>199</v>
      </c>
      <c r="K337" s="180" t="s">
        <v>199</v>
      </c>
      <c r="L337" s="180" t="s">
        <v>199</v>
      </c>
      <c r="M337" s="190" t="s">
        <v>1564</v>
      </c>
      <c r="N337" s="180" t="s">
        <v>1559</v>
      </c>
      <c r="O337" s="180" t="s">
        <v>1565</v>
      </c>
      <c r="P337" s="180" t="s">
        <v>298</v>
      </c>
      <c r="Q337" s="180"/>
      <c r="R337" s="180" t="s">
        <v>280</v>
      </c>
      <c r="S337" s="184">
        <v>45536</v>
      </c>
      <c r="T337" s="196">
        <v>45626</v>
      </c>
      <c r="U337" s="184" t="s">
        <v>281</v>
      </c>
      <c r="V337" s="40" t="s">
        <v>199</v>
      </c>
      <c r="W337" s="180" t="s">
        <v>199</v>
      </c>
      <c r="X337" s="185"/>
      <c r="Y337" s="180" t="s">
        <v>245</v>
      </c>
      <c r="Z337" s="180" t="s">
        <v>199</v>
      </c>
      <c r="AA337" s="180" t="s">
        <v>199</v>
      </c>
      <c r="AB337" s="180" t="s">
        <v>199</v>
      </c>
      <c r="AC337" s="180" t="s">
        <v>199</v>
      </c>
      <c r="AD337" s="180" t="s">
        <v>832</v>
      </c>
      <c r="AE337" s="180" t="s">
        <v>199</v>
      </c>
      <c r="AF337" s="180" t="s">
        <v>199</v>
      </c>
      <c r="AG337" s="180" t="s">
        <v>199</v>
      </c>
      <c r="AH337" s="180" t="s">
        <v>199</v>
      </c>
      <c r="AI337" s="180" t="s">
        <v>199</v>
      </c>
      <c r="AJ337" s="180" t="s">
        <v>199</v>
      </c>
      <c r="AK337" s="180" t="s">
        <v>199</v>
      </c>
      <c r="AL337" s="180" t="s">
        <v>283</v>
      </c>
    </row>
    <row r="338" spans="2:38" s="187" customFormat="1">
      <c r="AE338" s="223"/>
      <c r="AF338" s="223"/>
      <c r="AG338" s="223"/>
      <c r="AH338" s="223"/>
    </row>
  </sheetData>
  <autoFilter ref="A8:AL337" xr:uid="{00000000-0001-0000-0000-000000000000}">
    <filterColumn colId="8" showButton="0"/>
    <filterColumn colId="9" showButton="0"/>
    <filterColumn colId="10" showButton="0"/>
    <filterColumn colId="15">
      <filters>
        <filter val="Aura Maria Gomez De Los Rios"/>
      </filters>
    </filterColumn>
    <filterColumn colId="17">
      <filters>
        <filter val="Dirección Administrativa y Financiera"/>
      </filters>
    </filterColumn>
    <filterColumn colId="24" showButton="0"/>
    <filterColumn colId="25" showButton="0"/>
    <filterColumn colId="26" showButton="0"/>
    <filterColumn colId="27" showButton="0"/>
    <filterColumn colId="29" showButton="0"/>
    <filterColumn colId="30" showButton="0"/>
    <filterColumn colId="31" showButton="0"/>
    <filterColumn colId="32" showButton="0"/>
    <filterColumn colId="33" showButton="0"/>
    <filterColumn colId="35" showButton="0"/>
  </autoFilter>
  <mergeCells count="29">
    <mergeCell ref="B8:B9"/>
    <mergeCell ref="C8:C9"/>
    <mergeCell ref="D8:D9"/>
    <mergeCell ref="E8:E9"/>
    <mergeCell ref="F8:F9"/>
    <mergeCell ref="B2:B5"/>
    <mergeCell ref="C2:C3"/>
    <mergeCell ref="D2:AJ3"/>
    <mergeCell ref="C4:C5"/>
    <mergeCell ref="D4:AJ5"/>
    <mergeCell ref="U8:U9"/>
    <mergeCell ref="G8:G9"/>
    <mergeCell ref="H8:H9"/>
    <mergeCell ref="I8:L9"/>
    <mergeCell ref="M8:M9"/>
    <mergeCell ref="N8:N9"/>
    <mergeCell ref="O8:O9"/>
    <mergeCell ref="P8:P9"/>
    <mergeCell ref="Q8:Q9"/>
    <mergeCell ref="R8:R9"/>
    <mergeCell ref="S8:S9"/>
    <mergeCell ref="T8:T9"/>
    <mergeCell ref="AL8:AL9"/>
    <mergeCell ref="V8:V9"/>
    <mergeCell ref="W8:W9"/>
    <mergeCell ref="X8:X9"/>
    <mergeCell ref="Y8:AC9"/>
    <mergeCell ref="AD8:AI9"/>
    <mergeCell ref="AJ8:AK8"/>
  </mergeCells>
  <conditionalFormatting sqref="AL226:AL227">
    <cfRule type="expression" dxfId="1" priority="1">
      <formula>$AD226&lt;&gt;""</formula>
    </cfRule>
  </conditionalFormatting>
  <dataValidations count="27">
    <dataValidation type="list" allowBlank="1" showInputMessage="1" showErrorMessage="1" sqref="B10:B275 B288:B337" xr:uid="{7DDA7B30-AAC3-4BDD-9DC1-EAA98BB3B064}">
      <formula1>Perspectiva</formula1>
    </dataValidation>
    <dataValidation allowBlank="1" showInputMessage="1" showErrorMessage="1" prompt="Puede registrar la cantidad de colaboradores que requiera, siempre y cuando cuenten con usuario de Eureka" sqref="Q203:Q207 Q140:Q141 P206:P207" xr:uid="{71D840FC-192F-448A-A83A-E4A2127024F5}"/>
    <dataValidation type="textLength" operator="lessThanOrEqual" showInputMessage="1" showErrorMessage="1" error="El número máximo de caracteres son 100" prompt="El número máximo de caracteres incluyendo los espacios es de 100" sqref="N79:N93 O125:O126 M125:M126 M79:M122" xr:uid="{7822B3BC-FD12-4B9D-AC04-FDD4017D8073}">
      <formula1>100</formula1>
    </dataValidation>
    <dataValidation type="textLength" operator="lessThanOrEqual" allowBlank="1" showInputMessage="1" showErrorMessage="1" errorTitle="No superar 100 caracteres" error="No superar 100 caracteres" sqref="N79:N93 M79:M114" xr:uid="{B13A05F0-3052-4DB6-92A7-88BBE353B191}">
      <formula1>100</formula1>
    </dataValidation>
    <dataValidation allowBlank="1" showInputMessage="1" showErrorMessage="1" prompt="Elija de la lista los artículos y/o bases del Plan Nacional de Desarrollo 2022 - 2026 a los que se da respuesta con la implementación de la estrategia y la consecución del producto." sqref="I8" xr:uid="{52F26743-2E04-4F71-A621-14DA2D377DC5}"/>
    <dataValidation allowBlank="1" showInputMessage="1" showErrorMessage="1" prompt="Elija de la lista la dependencia que será usuaria del producto que se generará porque lo requiere para el desarrollo de sus actividades, en los casos que aplique." sqref="U8:U9" xr:uid="{93ED04CA-1720-4405-B33A-2F2CEA720752}"/>
    <dataValidation allowBlank="1" showInputMessage="1" showErrorMessage="1" prompt="Si marcó que la actividad pertence al plan 9. Plan Anticorrupción y de atención al ciudadano, debe indicar de las listas a cual componente y subcomponente pertenece la actividad." sqref="AJ8:AK8" xr:uid="{438A303E-D070-4B17-B1EC-2658F7E030D1}"/>
    <dataValidation type="list" allowBlank="1" showInputMessage="1" showErrorMessage="1" sqref="AJ256:AJ260 AK47:AK48 AJ64:AK67 AK317 AK72:AK75 AJ74:AK75 AJ10:AJ227 AJ240:AJ241 AJ288:AJ337" xr:uid="{C39F8AA1-90D0-4CFB-BED8-63FE03FA1787}">
      <formula1>Componentes</formula1>
    </dataValidation>
    <dataValidation allowBlank="1" showInputMessage="1" showErrorMessage="1" prompt="Elija de la lista la perspectiva sobre la cual va a formular las actividades del plan de acción.  Para mas información puede consultar el Diccionario de Datos y el PEI" sqref="B8:B9" xr:uid="{0508A375-44D9-45FD-BAF8-3B84CD1987EE}"/>
    <dataValidation allowBlank="1" showInputMessage="1" showErrorMessage="1" prompt="De acuerdo a la perspectiva seleaccionada, elija de la lista el objetivo estratégico sobre el cual va a formular las actividades del plan de acción.  Para mas información puede consultar el Diccionario de Datos y el PEI" sqref="C8:C9" xr:uid="{CA9024C1-EE8D-49F4-870A-8A280491FD4A}"/>
    <dataValidation allowBlank="1" showInputMessage="1" showErrorMessage="1" prompt="Teniendo en cuenta el objetivo seleccionado, registre o elija de la lista la estrategia asociada a las actividades del plan de acción.  Para mas información puede consultar el Diccionario de Datos y el PEI" sqref="D8:E9" xr:uid="{9BF80846-C1C4-483B-AB24-FD83404F46CB}"/>
    <dataValidation allowBlank="1" showInputMessage="1" showErrorMessage="1" prompt="Registre o elija de la lista el producto del Plan Estratégico Institucional que desea obtener. _x000a_Producto es el resultado final del desarrollo de actividades de un proceso, fase o proyecto, el cual debe ser verificable." sqref="F8:G9" xr:uid="{7F636DBF-45E7-44C1-9690-C4316A9B8B29}"/>
    <dataValidation allowBlank="1" showInputMessage="1" showErrorMessage="1" prompt="Defina el responsable de la obtención del producto en términos de cargo y dependencia. Debe ser de nivel directivo." sqref="H8:H9" xr:uid="{E79D8049-94F9-400A-8FAC-11E9A9E7F420}"/>
    <dataValidation allowBlank="1" showInputMessage="1" showErrorMessage="1" prompt="Defina las actividades necesarias para la obtención de los productos. _x000a_Estructura: VERBO en infinitivo + el Objeto + condicion de calidad." sqref="M8:M9" xr:uid="{19844645-5168-4FFB-9F26-CD4ED296A007}"/>
    <dataValidation allowBlank="1" showInputMessage="1" showErrorMessage="1" prompt="Detalle de la actividad definida" sqref="N8:N9" xr:uid="{9EC73527-D9F9-4396-8B5E-B1301AF829BA}"/>
    <dataValidation allowBlank="1" showInputMessage="1" showErrorMessage="1" prompt="Soporte de ejecución de la actividad o producto intermedio que contribuye a la obtención del producto final o al cumplimiento de fases intermedias. Ej: Documento elaborado, Actas de reunión firmadas, Listas de asistencia diligenciadas._x000a__x000a_" sqref="O8:O9" xr:uid="{EA0E7C1C-801D-41FC-B0C0-1A324156D853}"/>
    <dataValidation allowBlank="1" showInputMessage="1" showErrorMessage="1" prompt="Nombre del colaborador responsable de ejecutar la actividad." sqref="P8:P9" xr:uid="{A683A56A-831B-4E5A-A04B-1494C7542DE5}"/>
    <dataValidation allowBlank="1" showInputMessage="1" showErrorMessage="1" prompt="Elija de la lista la dependencia a la que hace parte el colaborador responsable de la ejecución de la actividad. " sqref="R8:R9" xr:uid="{CD352D61-FC3B-493C-B4C9-208CF5D85596}"/>
    <dataValidation allowBlank="1" showInputMessage="1" showErrorMessage="1" prompt="DD-MM-AAAA" sqref="S8:T9" xr:uid="{9B1DF35E-E8A5-464E-A834-181B58D547B7}"/>
    <dataValidation allowBlank="1" showInputMessage="1" showErrorMessage="1" prompt="Indique los recursos económicos requeridos para el desarrollo de la actividad y asignados en el Plan Anual de Adquisiciones - PAA." sqref="V8:V9" xr:uid="{367F4F85-B7B9-4FCA-9EEA-8AE10B03D8A3}"/>
    <dataValidation allowBlank="1" showInputMessage="1" showErrorMessage="1" prompt="Indique el código de identificación - ID del PAA al que corresponde la adquisición de bienes y/o servicios como contratos de prestación de servicios, sistemas de información, entre otros, necesarios para el desarrollo de la actividad." sqref="W8:W9" xr:uid="{C9DC4BC3-B5AA-4CE1-B49D-C98FCFCD232D}"/>
    <dataValidation allowBlank="1" showInputMessage="1" showErrorMessage="1" prompt="Incluya la ponderación de cada actividad que aporta a la consecución del producto, de tal forma que la sumatoria sea 100% para cada producto." sqref="X8:X9" xr:uid="{3F45B12E-5EBF-46A5-B7E4-5818EBF526F1}"/>
    <dataValidation allowBlank="1" showInputMessage="1" showErrorMessage="1" prompt="Elija de las listas los planes a los que pertenece la actividad. Puede aplicar entre uno (1) y tres (3) planes. " sqref="AD8" xr:uid="{35964E9F-090F-4CC7-ABCC-D79C3C437524}"/>
    <dataValidation allowBlank="1" showInputMessage="1" showErrorMessage="1" prompt="Seleccione la dependencia líder de la ejecución de la actividad" sqref="R8:R9" xr:uid="{53F3BB3C-7AEF-4027-8DE3-C7083DB2DA94}"/>
    <dataValidation allowBlank="1" showInputMessage="1" showErrorMessage="1" prompt="Índique el proceso responsable de la ejecución de la actividad" sqref="AL8:AL9" xr:uid="{6CAD0FAA-52D9-415D-8A2E-FC83EC7D7DB3}"/>
    <dataValidation allowBlank="1" showInputMessage="1" showErrorMessage="1" prompt="Nombre de los funcionarios o contratistas asignados para apoyar el desarrollo de la actividad" sqref="Q8:Q9" xr:uid="{E518CF35-9EA6-47CE-B4C4-9C68E3DCED4C}"/>
    <dataValidation allowBlank="1" showInputMessage="1" showErrorMessage="1" prompt="Elija de las listas las políticas del MIPG a las que contribuye a su cumplimiento con el desarrollo de la actividad. Puede aplicar entre una (1) y tres (3) políticas." sqref="Y8:AC9" xr:uid="{D347A6A1-CBA4-428F-B159-9F1CA459C826}"/>
  </dataValidations>
  <hyperlinks>
    <hyperlink ref="M213" r:id="rId1" display="url" xr:uid="{E225529C-592E-4794-8480-AE3A43782D83}"/>
  </hyperlinks>
  <pageMargins left="0.7" right="0.7" top="0.75" bottom="0.75" header="0" footer="0"/>
  <pageSetup orientation="portrait" r:id="rId2"/>
  <drawing r:id="rId3"/>
  <legacyDrawing r:id="rId4"/>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03232B-25F1-4819-9E02-933A97DFB554}">
  <sheetPr filterMode="1"/>
  <dimension ref="A1:AJ306"/>
  <sheetViews>
    <sheetView showGridLines="0" topLeftCell="J1" zoomScale="70" zoomScaleNormal="70" workbookViewId="0">
      <pane ySplit="9" topLeftCell="A217" activePane="bottomLeft" state="frozen"/>
      <selection activeCell="B1" sqref="B1"/>
      <selection pane="bottomLeft" activeCell="T218" sqref="T218"/>
    </sheetView>
  </sheetViews>
  <sheetFormatPr baseColWidth="10" defaultColWidth="10" defaultRowHeight="14.25"/>
  <cols>
    <col min="1" max="1" width="9.75" style="44" hidden="1" customWidth="1"/>
    <col min="2" max="2" width="28.5" style="44" customWidth="1"/>
    <col min="3" max="3" width="30.75" style="44" customWidth="1"/>
    <col min="4" max="4" width="35" style="44" customWidth="1"/>
    <col min="5" max="5" width="32.75" style="44" customWidth="1"/>
    <col min="6" max="10" width="24.125" style="44" customWidth="1"/>
    <col min="11" max="11" width="34.75" style="44" customWidth="1"/>
    <col min="12" max="12" width="47.625" style="44" customWidth="1"/>
    <col min="13" max="13" width="22.625" style="44" customWidth="1"/>
    <col min="14" max="14" width="17.75" style="44" customWidth="1"/>
    <col min="15" max="16" width="21.375" style="44" customWidth="1"/>
    <col min="17" max="17" width="11.75" style="44" hidden="1" customWidth="1"/>
    <col min="18" max="18" width="11.625" style="44" hidden="1" customWidth="1"/>
    <col min="19" max="19" width="20.875" style="44" hidden="1" customWidth="1"/>
    <col min="20" max="20" width="18.125" style="44" customWidth="1"/>
    <col min="21" max="21" width="14.625" style="44" customWidth="1"/>
    <col min="22" max="22" width="14.625" style="44" hidden="1" customWidth="1"/>
    <col min="23" max="28" width="18.125" style="44" customWidth="1"/>
    <col min="29" max="32" width="18.125" style="45" customWidth="1"/>
    <col min="33" max="33" width="18.125" style="44" customWidth="1"/>
    <col min="34" max="34" width="22.25" style="44" customWidth="1"/>
    <col min="35" max="35" width="23" style="44" customWidth="1"/>
    <col min="36" max="36" width="17.125" style="44" customWidth="1"/>
    <col min="37" max="16384" width="10" style="44"/>
  </cols>
  <sheetData>
    <row r="1" spans="1:36" ht="15" thickBot="1"/>
    <row r="2" spans="1:36" ht="26.25" customHeight="1">
      <c r="B2" s="544"/>
      <c r="C2" s="548" t="s">
        <v>157</v>
      </c>
      <c r="D2" s="550" t="s">
        <v>158</v>
      </c>
      <c r="E2" s="551"/>
      <c r="F2" s="551"/>
      <c r="G2" s="551"/>
      <c r="H2" s="551"/>
      <c r="I2" s="551"/>
      <c r="J2" s="551"/>
      <c r="K2" s="551"/>
      <c r="L2" s="551"/>
      <c r="M2" s="551"/>
      <c r="N2" s="551"/>
      <c r="O2" s="551"/>
      <c r="P2" s="551"/>
      <c r="Q2" s="551"/>
      <c r="R2" s="551"/>
      <c r="S2" s="551"/>
      <c r="T2" s="551"/>
      <c r="U2" s="551"/>
      <c r="V2" s="551"/>
      <c r="W2" s="551"/>
      <c r="X2" s="551"/>
      <c r="Y2" s="551"/>
      <c r="Z2" s="551"/>
      <c r="AA2" s="551"/>
      <c r="AB2" s="551"/>
      <c r="AC2" s="551"/>
      <c r="AD2" s="551"/>
      <c r="AE2" s="551"/>
      <c r="AF2" s="551"/>
      <c r="AG2" s="551"/>
      <c r="AH2" s="552"/>
      <c r="AI2" s="46" t="s">
        <v>159</v>
      </c>
      <c r="AJ2" s="47" t="s">
        <v>160</v>
      </c>
    </row>
    <row r="3" spans="1:36" ht="22.5" customHeight="1">
      <c r="B3" s="545"/>
      <c r="C3" s="549"/>
      <c r="D3" s="553"/>
      <c r="E3" s="554"/>
      <c r="F3" s="554"/>
      <c r="G3" s="554"/>
      <c r="H3" s="554"/>
      <c r="I3" s="554"/>
      <c r="J3" s="554"/>
      <c r="K3" s="554"/>
      <c r="L3" s="554"/>
      <c r="M3" s="554"/>
      <c r="N3" s="554"/>
      <c r="O3" s="554"/>
      <c r="P3" s="554"/>
      <c r="Q3" s="554"/>
      <c r="R3" s="554"/>
      <c r="S3" s="554"/>
      <c r="T3" s="554"/>
      <c r="U3" s="554"/>
      <c r="V3" s="554"/>
      <c r="W3" s="554"/>
      <c r="X3" s="554"/>
      <c r="Y3" s="554"/>
      <c r="Z3" s="554"/>
      <c r="AA3" s="554"/>
      <c r="AB3" s="554"/>
      <c r="AC3" s="554"/>
      <c r="AD3" s="554"/>
      <c r="AE3" s="554"/>
      <c r="AF3" s="554"/>
      <c r="AG3" s="554"/>
      <c r="AH3" s="555"/>
      <c r="AI3" s="48" t="s">
        <v>161</v>
      </c>
      <c r="AJ3" s="49">
        <v>6</v>
      </c>
    </row>
    <row r="4" spans="1:36" ht="22.5" customHeight="1">
      <c r="B4" s="546"/>
      <c r="C4" s="556" t="s">
        <v>162</v>
      </c>
      <c r="D4" s="558" t="s">
        <v>163</v>
      </c>
      <c r="E4" s="559"/>
      <c r="F4" s="559"/>
      <c r="G4" s="559"/>
      <c r="H4" s="559"/>
      <c r="I4" s="559"/>
      <c r="J4" s="559"/>
      <c r="K4" s="559"/>
      <c r="L4" s="559"/>
      <c r="M4" s="559"/>
      <c r="N4" s="559"/>
      <c r="O4" s="559"/>
      <c r="P4" s="559"/>
      <c r="Q4" s="559"/>
      <c r="R4" s="559"/>
      <c r="S4" s="559"/>
      <c r="T4" s="559"/>
      <c r="U4" s="559"/>
      <c r="V4" s="559"/>
      <c r="W4" s="559"/>
      <c r="X4" s="559"/>
      <c r="Y4" s="559"/>
      <c r="Z4" s="559"/>
      <c r="AA4" s="559"/>
      <c r="AB4" s="559"/>
      <c r="AC4" s="559"/>
      <c r="AD4" s="559"/>
      <c r="AE4" s="559"/>
      <c r="AF4" s="559"/>
      <c r="AG4" s="559"/>
      <c r="AH4" s="560"/>
      <c r="AI4" s="48" t="s">
        <v>164</v>
      </c>
      <c r="AJ4" s="50">
        <v>45208</v>
      </c>
    </row>
    <row r="5" spans="1:36" ht="21.75" customHeight="1" thickBot="1">
      <c r="B5" s="547"/>
      <c r="C5" s="557"/>
      <c r="D5" s="561"/>
      <c r="E5" s="562"/>
      <c r="F5" s="562"/>
      <c r="G5" s="562"/>
      <c r="H5" s="562"/>
      <c r="I5" s="562"/>
      <c r="J5" s="562"/>
      <c r="K5" s="562"/>
      <c r="L5" s="562"/>
      <c r="M5" s="562"/>
      <c r="N5" s="562"/>
      <c r="O5" s="562"/>
      <c r="P5" s="562"/>
      <c r="Q5" s="562"/>
      <c r="R5" s="562"/>
      <c r="S5" s="562"/>
      <c r="T5" s="562"/>
      <c r="U5" s="562"/>
      <c r="V5" s="562"/>
      <c r="W5" s="562"/>
      <c r="X5" s="562"/>
      <c r="Y5" s="562"/>
      <c r="Z5" s="562"/>
      <c r="AA5" s="562"/>
      <c r="AB5" s="562"/>
      <c r="AC5" s="562"/>
      <c r="AD5" s="562"/>
      <c r="AE5" s="562"/>
      <c r="AF5" s="562"/>
      <c r="AG5" s="562"/>
      <c r="AH5" s="563"/>
      <c r="AI5" s="51" t="s">
        <v>165</v>
      </c>
      <c r="AJ5" s="52" t="s">
        <v>166</v>
      </c>
    </row>
    <row r="6" spans="1:36" ht="10.5" customHeight="1"/>
    <row r="7" spans="1:36" ht="8.25" customHeight="1"/>
    <row r="8" spans="1:36" s="53" customFormat="1" ht="36.75" customHeight="1">
      <c r="B8" s="564" t="s">
        <v>167</v>
      </c>
      <c r="C8" s="535" t="s">
        <v>168</v>
      </c>
      <c r="D8" s="535" t="s">
        <v>169</v>
      </c>
      <c r="E8" s="535" t="s">
        <v>1728</v>
      </c>
      <c r="F8" s="535" t="s">
        <v>172</v>
      </c>
      <c r="G8" s="537" t="s">
        <v>173</v>
      </c>
      <c r="H8" s="538"/>
      <c r="I8" s="538"/>
      <c r="J8" s="539"/>
      <c r="K8" s="535" t="s">
        <v>174</v>
      </c>
      <c r="L8" s="535" t="s">
        <v>175</v>
      </c>
      <c r="M8" s="535" t="s">
        <v>176</v>
      </c>
      <c r="N8" s="535" t="s">
        <v>177</v>
      </c>
      <c r="O8" s="535" t="s">
        <v>178</v>
      </c>
      <c r="P8" s="543" t="s">
        <v>179</v>
      </c>
      <c r="Q8" s="535" t="s">
        <v>180</v>
      </c>
      <c r="R8" s="525" t="s">
        <v>181</v>
      </c>
      <c r="S8" s="525" t="s">
        <v>182</v>
      </c>
      <c r="T8" s="525" t="s">
        <v>183</v>
      </c>
      <c r="U8" s="525" t="s">
        <v>184</v>
      </c>
      <c r="V8" s="525" t="s">
        <v>185</v>
      </c>
      <c r="W8" s="527" t="s">
        <v>186</v>
      </c>
      <c r="X8" s="528"/>
      <c r="Y8" s="528"/>
      <c r="Z8" s="528"/>
      <c r="AA8" s="529"/>
      <c r="AB8" s="527" t="s">
        <v>187</v>
      </c>
      <c r="AC8" s="528"/>
      <c r="AD8" s="528"/>
      <c r="AE8" s="528"/>
      <c r="AF8" s="528"/>
      <c r="AG8" s="529"/>
      <c r="AH8" s="533" t="s">
        <v>188</v>
      </c>
      <c r="AI8" s="534"/>
      <c r="AJ8" s="525" t="s">
        <v>189</v>
      </c>
    </row>
    <row r="9" spans="1:36" s="53" customFormat="1" ht="63.75" customHeight="1">
      <c r="A9" s="55" t="s">
        <v>190</v>
      </c>
      <c r="B9" s="535"/>
      <c r="C9" s="565"/>
      <c r="D9" s="536"/>
      <c r="E9" s="536"/>
      <c r="F9" s="536"/>
      <c r="G9" s="540"/>
      <c r="H9" s="541"/>
      <c r="I9" s="541"/>
      <c r="J9" s="542"/>
      <c r="K9" s="536"/>
      <c r="L9" s="536"/>
      <c r="M9" s="536"/>
      <c r="N9" s="536"/>
      <c r="O9" s="536"/>
      <c r="P9" s="525"/>
      <c r="Q9" s="536"/>
      <c r="R9" s="526"/>
      <c r="S9" s="526"/>
      <c r="T9" s="526"/>
      <c r="U9" s="526"/>
      <c r="V9" s="526"/>
      <c r="W9" s="530"/>
      <c r="X9" s="531"/>
      <c r="Y9" s="531"/>
      <c r="Z9" s="531"/>
      <c r="AA9" s="532"/>
      <c r="AB9" s="530"/>
      <c r="AC9" s="531"/>
      <c r="AD9" s="531"/>
      <c r="AE9" s="531"/>
      <c r="AF9" s="531"/>
      <c r="AG9" s="532"/>
      <c r="AH9" s="54" t="s">
        <v>191</v>
      </c>
      <c r="AI9" s="54" t="s">
        <v>192</v>
      </c>
      <c r="AJ9" s="526"/>
    </row>
    <row r="10" spans="1:36" s="61" customFormat="1" ht="213.75" hidden="1">
      <c r="A10" s="44"/>
      <c r="B10" s="56" t="s">
        <v>193</v>
      </c>
      <c r="C10" s="57" t="s">
        <v>1634</v>
      </c>
      <c r="D10" s="56" t="s">
        <v>195</v>
      </c>
      <c r="E10" s="56" t="s">
        <v>197</v>
      </c>
      <c r="F10" s="56" t="s">
        <v>198</v>
      </c>
      <c r="G10" s="56" t="s">
        <v>199</v>
      </c>
      <c r="H10" s="56" t="s">
        <v>199</v>
      </c>
      <c r="I10" s="56" t="s">
        <v>199</v>
      </c>
      <c r="J10" s="56" t="s">
        <v>199</v>
      </c>
      <c r="K10" s="56" t="s">
        <v>200</v>
      </c>
      <c r="L10" s="56" t="s">
        <v>201</v>
      </c>
      <c r="M10" s="58" t="s">
        <v>202</v>
      </c>
      <c r="N10" s="56" t="s">
        <v>203</v>
      </c>
      <c r="O10" s="56" t="s">
        <v>204</v>
      </c>
      <c r="P10" s="58" t="s">
        <v>72</v>
      </c>
      <c r="Q10" s="59">
        <v>45292</v>
      </c>
      <c r="R10" s="43">
        <v>45380</v>
      </c>
      <c r="S10" s="58" t="s">
        <v>205</v>
      </c>
      <c r="T10" s="40"/>
      <c r="U10" s="56"/>
      <c r="V10" s="60">
        <v>0.1</v>
      </c>
      <c r="W10" s="56" t="s">
        <v>207</v>
      </c>
      <c r="X10" s="56" t="s">
        <v>1556</v>
      </c>
      <c r="Y10" s="56" t="s">
        <v>199</v>
      </c>
      <c r="Z10" s="56" t="s">
        <v>199</v>
      </c>
      <c r="AA10" s="56" t="s">
        <v>199</v>
      </c>
      <c r="AB10" s="56" t="s">
        <v>1682</v>
      </c>
      <c r="AC10" s="56" t="s">
        <v>199</v>
      </c>
      <c r="AD10" s="56" t="s">
        <v>199</v>
      </c>
      <c r="AE10" s="56" t="s">
        <v>199</v>
      </c>
      <c r="AF10" s="56" t="s">
        <v>199</v>
      </c>
      <c r="AG10" s="56" t="s">
        <v>199</v>
      </c>
      <c r="AH10" s="56" t="s">
        <v>199</v>
      </c>
      <c r="AI10" s="56" t="s">
        <v>199</v>
      </c>
      <c r="AJ10" s="58" t="s">
        <v>210</v>
      </c>
    </row>
    <row r="11" spans="1:36" s="61" customFormat="1" ht="213.75" hidden="1">
      <c r="A11" s="44"/>
      <c r="B11" s="56" t="s">
        <v>193</v>
      </c>
      <c r="C11" s="57" t="s">
        <v>1634</v>
      </c>
      <c r="D11" s="56" t="s">
        <v>195</v>
      </c>
      <c r="E11" s="56" t="s">
        <v>197</v>
      </c>
      <c r="F11" s="56" t="s">
        <v>198</v>
      </c>
      <c r="G11" s="56" t="s">
        <v>199</v>
      </c>
      <c r="H11" s="56" t="s">
        <v>199</v>
      </c>
      <c r="I11" s="56" t="s">
        <v>199</v>
      </c>
      <c r="J11" s="56" t="s">
        <v>199</v>
      </c>
      <c r="K11" s="56" t="s">
        <v>211</v>
      </c>
      <c r="L11" s="56" t="s">
        <v>212</v>
      </c>
      <c r="M11" s="58" t="s">
        <v>213</v>
      </c>
      <c r="N11" s="56" t="s">
        <v>203</v>
      </c>
      <c r="O11" s="56" t="s">
        <v>214</v>
      </c>
      <c r="P11" s="58" t="s">
        <v>72</v>
      </c>
      <c r="Q11" s="59">
        <v>45292</v>
      </c>
      <c r="R11" s="59">
        <v>45625</v>
      </c>
      <c r="S11" s="58" t="s">
        <v>1729</v>
      </c>
      <c r="T11" s="40"/>
      <c r="U11" s="56"/>
      <c r="V11" s="60">
        <v>0.2</v>
      </c>
      <c r="W11" s="56" t="s">
        <v>207</v>
      </c>
      <c r="X11" s="56" t="s">
        <v>1556</v>
      </c>
      <c r="Y11" s="56" t="s">
        <v>199</v>
      </c>
      <c r="Z11" s="56" t="s">
        <v>199</v>
      </c>
      <c r="AA11" s="56" t="s">
        <v>199</v>
      </c>
      <c r="AB11" s="56" t="s">
        <v>1682</v>
      </c>
      <c r="AC11" s="56" t="s">
        <v>199</v>
      </c>
      <c r="AD11" s="56" t="s">
        <v>199</v>
      </c>
      <c r="AE11" s="56" t="s">
        <v>199</v>
      </c>
      <c r="AF11" s="56" t="s">
        <v>199</v>
      </c>
      <c r="AG11" s="56" t="s">
        <v>199</v>
      </c>
      <c r="AH11" s="56" t="s">
        <v>199</v>
      </c>
      <c r="AI11" s="56" t="s">
        <v>199</v>
      </c>
      <c r="AJ11" s="58" t="s">
        <v>210</v>
      </c>
    </row>
    <row r="12" spans="1:36" s="61" customFormat="1" ht="213.75" hidden="1">
      <c r="A12" s="44"/>
      <c r="B12" s="56" t="s">
        <v>193</v>
      </c>
      <c r="C12" s="57" t="s">
        <v>1634</v>
      </c>
      <c r="D12" s="56" t="s">
        <v>195</v>
      </c>
      <c r="E12" s="56" t="s">
        <v>197</v>
      </c>
      <c r="F12" s="56" t="s">
        <v>198</v>
      </c>
      <c r="G12" s="56" t="s">
        <v>199</v>
      </c>
      <c r="H12" s="56" t="s">
        <v>199</v>
      </c>
      <c r="I12" s="56" t="s">
        <v>199</v>
      </c>
      <c r="J12" s="56" t="s">
        <v>199</v>
      </c>
      <c r="K12" s="56" t="s">
        <v>216</v>
      </c>
      <c r="L12" s="56" t="s">
        <v>216</v>
      </c>
      <c r="M12" s="58" t="s">
        <v>217</v>
      </c>
      <c r="N12" s="56" t="s">
        <v>218</v>
      </c>
      <c r="O12" s="56" t="s">
        <v>219</v>
      </c>
      <c r="P12" s="58" t="s">
        <v>50</v>
      </c>
      <c r="Q12" s="59">
        <v>45383</v>
      </c>
      <c r="R12" s="59">
        <v>45596</v>
      </c>
      <c r="S12" s="58" t="s">
        <v>1730</v>
      </c>
      <c r="T12" s="40"/>
      <c r="U12" s="56"/>
      <c r="V12" s="60"/>
      <c r="W12" s="56" t="s">
        <v>207</v>
      </c>
      <c r="X12" s="56" t="s">
        <v>1556</v>
      </c>
      <c r="Y12" s="56" t="s">
        <v>199</v>
      </c>
      <c r="Z12" s="56" t="s">
        <v>199</v>
      </c>
      <c r="AA12" s="56" t="s">
        <v>199</v>
      </c>
      <c r="AB12" s="56" t="s">
        <v>1682</v>
      </c>
      <c r="AC12" s="56" t="s">
        <v>199</v>
      </c>
      <c r="AD12" s="56" t="s">
        <v>199</v>
      </c>
      <c r="AE12" s="56" t="s">
        <v>199</v>
      </c>
      <c r="AF12" s="56" t="s">
        <v>199</v>
      </c>
      <c r="AG12" s="56" t="s">
        <v>199</v>
      </c>
      <c r="AH12" s="56" t="s">
        <v>199</v>
      </c>
      <c r="AI12" s="56" t="s">
        <v>199</v>
      </c>
      <c r="AJ12" s="58" t="s">
        <v>210</v>
      </c>
    </row>
    <row r="13" spans="1:36" s="61" customFormat="1" ht="213.75" hidden="1">
      <c r="A13" s="44"/>
      <c r="B13" s="56" t="s">
        <v>193</v>
      </c>
      <c r="C13" s="57" t="s">
        <v>1634</v>
      </c>
      <c r="D13" s="56" t="s">
        <v>195</v>
      </c>
      <c r="E13" s="56" t="s">
        <v>197</v>
      </c>
      <c r="F13" s="56" t="s">
        <v>198</v>
      </c>
      <c r="G13" s="56" t="s">
        <v>199</v>
      </c>
      <c r="H13" s="56" t="s">
        <v>199</v>
      </c>
      <c r="I13" s="56" t="s">
        <v>199</v>
      </c>
      <c r="J13" s="56" t="s">
        <v>199</v>
      </c>
      <c r="K13" s="56" t="s">
        <v>221</v>
      </c>
      <c r="L13" s="56" t="s">
        <v>222</v>
      </c>
      <c r="M13" s="58" t="s">
        <v>223</v>
      </c>
      <c r="N13" s="56" t="s">
        <v>203</v>
      </c>
      <c r="O13" s="56" t="s">
        <v>204</v>
      </c>
      <c r="P13" s="58" t="s">
        <v>72</v>
      </c>
      <c r="Q13" s="59">
        <v>45293</v>
      </c>
      <c r="R13" s="59">
        <v>45625</v>
      </c>
      <c r="S13" s="58" t="s">
        <v>205</v>
      </c>
      <c r="T13" s="40"/>
      <c r="U13" s="56"/>
      <c r="V13" s="60">
        <v>0.5</v>
      </c>
      <c r="W13" s="56" t="s">
        <v>207</v>
      </c>
      <c r="X13" s="56" t="s">
        <v>1556</v>
      </c>
      <c r="Y13" s="56" t="s">
        <v>199</v>
      </c>
      <c r="Z13" s="56" t="s">
        <v>199</v>
      </c>
      <c r="AA13" s="56" t="s">
        <v>199</v>
      </c>
      <c r="AB13" s="56" t="s">
        <v>1682</v>
      </c>
      <c r="AC13" s="56" t="s">
        <v>199</v>
      </c>
      <c r="AD13" s="56" t="s">
        <v>199</v>
      </c>
      <c r="AE13" s="56" t="s">
        <v>199</v>
      </c>
      <c r="AF13" s="56" t="s">
        <v>199</v>
      </c>
      <c r="AG13" s="56" t="s">
        <v>199</v>
      </c>
      <c r="AH13" s="56" t="s">
        <v>199</v>
      </c>
      <c r="AI13" s="56" t="s">
        <v>199</v>
      </c>
      <c r="AJ13" s="58" t="s">
        <v>210</v>
      </c>
    </row>
    <row r="14" spans="1:36" s="61" customFormat="1" ht="213.75" hidden="1">
      <c r="A14" s="44"/>
      <c r="B14" s="56" t="s">
        <v>193</v>
      </c>
      <c r="C14" s="57" t="s">
        <v>1634</v>
      </c>
      <c r="D14" s="56" t="s">
        <v>195</v>
      </c>
      <c r="E14" s="56" t="s">
        <v>197</v>
      </c>
      <c r="F14" s="56" t="s">
        <v>198</v>
      </c>
      <c r="G14" s="56" t="s">
        <v>199</v>
      </c>
      <c r="H14" s="56" t="s">
        <v>199</v>
      </c>
      <c r="I14" s="56" t="s">
        <v>199</v>
      </c>
      <c r="J14" s="56" t="s">
        <v>199</v>
      </c>
      <c r="K14" s="56" t="s">
        <v>224</v>
      </c>
      <c r="L14" s="56" t="s">
        <v>225</v>
      </c>
      <c r="M14" s="58" t="s">
        <v>226</v>
      </c>
      <c r="N14" s="56" t="s">
        <v>203</v>
      </c>
      <c r="O14" s="56" t="s">
        <v>204</v>
      </c>
      <c r="P14" s="58" t="s">
        <v>72</v>
      </c>
      <c r="Q14" s="59">
        <v>45293</v>
      </c>
      <c r="R14" s="59">
        <v>45625</v>
      </c>
      <c r="S14" s="58" t="s">
        <v>205</v>
      </c>
      <c r="T14" s="40"/>
      <c r="U14" s="56"/>
      <c r="V14" s="60">
        <v>0.2</v>
      </c>
      <c r="W14" s="56" t="s">
        <v>207</v>
      </c>
      <c r="X14" s="56" t="s">
        <v>1556</v>
      </c>
      <c r="Y14" s="56" t="s">
        <v>199</v>
      </c>
      <c r="Z14" s="56" t="s">
        <v>199</v>
      </c>
      <c r="AA14" s="56" t="s">
        <v>199</v>
      </c>
      <c r="AB14" s="56" t="s">
        <v>1682</v>
      </c>
      <c r="AC14" s="56" t="s">
        <v>199</v>
      </c>
      <c r="AD14" s="56" t="s">
        <v>199</v>
      </c>
      <c r="AE14" s="56" t="s">
        <v>199</v>
      </c>
      <c r="AF14" s="56" t="s">
        <v>199</v>
      </c>
      <c r="AG14" s="56" t="s">
        <v>199</v>
      </c>
      <c r="AH14" s="56" t="s">
        <v>199</v>
      </c>
      <c r="AI14" s="56" t="s">
        <v>199</v>
      </c>
      <c r="AJ14" s="58" t="s">
        <v>210</v>
      </c>
    </row>
    <row r="15" spans="1:36" s="61" customFormat="1" ht="213.75" hidden="1">
      <c r="A15" s="44"/>
      <c r="B15" s="56" t="s">
        <v>193</v>
      </c>
      <c r="C15" s="57" t="s">
        <v>1634</v>
      </c>
      <c r="D15" s="56" t="s">
        <v>195</v>
      </c>
      <c r="E15" s="56" t="s">
        <v>197</v>
      </c>
      <c r="F15" s="56" t="s">
        <v>198</v>
      </c>
      <c r="G15" s="56" t="s">
        <v>199</v>
      </c>
      <c r="H15" s="56" t="s">
        <v>199</v>
      </c>
      <c r="I15" s="56" t="s">
        <v>199</v>
      </c>
      <c r="J15" s="56" t="s">
        <v>199</v>
      </c>
      <c r="K15" s="56" t="s">
        <v>227</v>
      </c>
      <c r="L15" s="56" t="s">
        <v>228</v>
      </c>
      <c r="M15" s="58" t="s">
        <v>229</v>
      </c>
      <c r="N15" s="62" t="s">
        <v>1547</v>
      </c>
      <c r="O15" s="63" t="s">
        <v>231</v>
      </c>
      <c r="P15" s="58" t="s">
        <v>50</v>
      </c>
      <c r="Q15" s="59">
        <v>45627</v>
      </c>
      <c r="R15" s="59">
        <v>45641</v>
      </c>
      <c r="S15" s="58" t="s">
        <v>72</v>
      </c>
      <c r="T15" s="40"/>
      <c r="U15" s="56"/>
      <c r="V15" s="60"/>
      <c r="W15" s="56" t="s">
        <v>1556</v>
      </c>
      <c r="X15" s="56" t="s">
        <v>232</v>
      </c>
      <c r="Y15" s="56" t="s">
        <v>233</v>
      </c>
      <c r="Z15" s="56" t="s">
        <v>199</v>
      </c>
      <c r="AA15" s="56" t="s">
        <v>199</v>
      </c>
      <c r="AB15" s="56" t="s">
        <v>1682</v>
      </c>
      <c r="AC15" s="56" t="s">
        <v>199</v>
      </c>
      <c r="AD15" s="56" t="s">
        <v>199</v>
      </c>
      <c r="AE15" s="56" t="s">
        <v>199</v>
      </c>
      <c r="AF15" s="56" t="s">
        <v>199</v>
      </c>
      <c r="AG15" s="56" t="s">
        <v>199</v>
      </c>
      <c r="AH15" s="56" t="s">
        <v>199</v>
      </c>
      <c r="AI15" s="56" t="s">
        <v>199</v>
      </c>
      <c r="AJ15" s="58" t="s">
        <v>234</v>
      </c>
    </row>
    <row r="16" spans="1:36" ht="213.75" hidden="1">
      <c r="B16" s="56" t="s">
        <v>193</v>
      </c>
      <c r="C16" s="57" t="s">
        <v>1634</v>
      </c>
      <c r="D16" s="56" t="s">
        <v>235</v>
      </c>
      <c r="E16" s="56" t="s">
        <v>237</v>
      </c>
      <c r="F16" s="56" t="s">
        <v>198</v>
      </c>
      <c r="G16" s="56" t="s">
        <v>199</v>
      </c>
      <c r="H16" s="56" t="s">
        <v>238</v>
      </c>
      <c r="I16" s="56" t="s">
        <v>199</v>
      </c>
      <c r="J16" s="56" t="s">
        <v>199</v>
      </c>
      <c r="K16" s="56" t="s">
        <v>239</v>
      </c>
      <c r="L16" s="56" t="s">
        <v>1731</v>
      </c>
      <c r="M16" s="58" t="s">
        <v>241</v>
      </c>
      <c r="N16" s="56" t="s">
        <v>242</v>
      </c>
      <c r="O16" s="56" t="s">
        <v>243</v>
      </c>
      <c r="P16" s="56" t="s">
        <v>72</v>
      </c>
      <c r="Q16" s="59">
        <v>45293</v>
      </c>
      <c r="R16" s="59">
        <v>45626</v>
      </c>
      <c r="S16" s="59" t="s">
        <v>1732</v>
      </c>
      <c r="T16" s="40"/>
      <c r="U16" s="56"/>
      <c r="V16" s="41">
        <v>1</v>
      </c>
      <c r="W16" s="56" t="s">
        <v>245</v>
      </c>
      <c r="X16" s="56" t="s">
        <v>1654</v>
      </c>
      <c r="Y16" s="56" t="s">
        <v>1640</v>
      </c>
      <c r="Z16" s="56" t="s">
        <v>199</v>
      </c>
      <c r="AA16" s="56" t="s">
        <v>199</v>
      </c>
      <c r="AB16" s="56" t="s">
        <v>1682</v>
      </c>
      <c r="AC16" s="56" t="s">
        <v>248</v>
      </c>
      <c r="AD16" s="56" t="s">
        <v>199</v>
      </c>
      <c r="AE16" s="56" t="s">
        <v>199</v>
      </c>
      <c r="AF16" s="56" t="s">
        <v>199</v>
      </c>
      <c r="AG16" s="56" t="s">
        <v>199</v>
      </c>
      <c r="AH16" s="56" t="s">
        <v>199</v>
      </c>
      <c r="AI16" s="56" t="s">
        <v>199</v>
      </c>
      <c r="AJ16" s="56" t="s">
        <v>249</v>
      </c>
    </row>
    <row r="17" spans="2:36" hidden="1">
      <c r="B17" s="56"/>
      <c r="C17" s="57"/>
      <c r="D17" s="56"/>
      <c r="E17" s="56"/>
      <c r="F17" s="56"/>
      <c r="G17" s="56"/>
      <c r="H17" s="56"/>
      <c r="I17" s="56"/>
      <c r="J17" s="56"/>
      <c r="K17" s="56"/>
      <c r="L17" s="56"/>
      <c r="M17" s="58"/>
      <c r="N17" s="56"/>
      <c r="O17" s="56"/>
      <c r="P17" s="56"/>
      <c r="Q17" s="59"/>
      <c r="R17" s="59"/>
      <c r="S17" s="59"/>
      <c r="T17" s="40"/>
      <c r="U17" s="56"/>
      <c r="V17" s="41"/>
      <c r="W17" s="56"/>
      <c r="X17" s="56"/>
      <c r="Y17" s="56"/>
      <c r="Z17" s="56"/>
      <c r="AA17" s="56"/>
      <c r="AB17" s="56"/>
      <c r="AC17" s="56"/>
      <c r="AD17" s="56"/>
      <c r="AE17" s="56"/>
      <c r="AF17" s="56"/>
      <c r="AG17" s="56"/>
      <c r="AH17" s="56"/>
      <c r="AI17" s="56"/>
      <c r="AJ17" s="56"/>
    </row>
    <row r="18" spans="2:36" hidden="1">
      <c r="B18" s="56"/>
      <c r="C18" s="57"/>
      <c r="D18" s="56"/>
      <c r="E18" s="56"/>
      <c r="F18" s="56"/>
      <c r="G18" s="56"/>
      <c r="H18" s="56"/>
      <c r="I18" s="56"/>
      <c r="J18" s="56"/>
      <c r="K18" s="56"/>
      <c r="L18" s="56"/>
      <c r="M18" s="58"/>
      <c r="N18" s="56"/>
      <c r="O18" s="56"/>
      <c r="P18" s="56"/>
      <c r="Q18" s="59"/>
      <c r="R18" s="59"/>
      <c r="S18" s="59"/>
      <c r="T18" s="40"/>
      <c r="U18" s="56"/>
      <c r="V18" s="41"/>
      <c r="W18" s="56"/>
      <c r="X18" s="56"/>
      <c r="Y18" s="56"/>
      <c r="Z18" s="56"/>
      <c r="AA18" s="56"/>
      <c r="AB18" s="56"/>
      <c r="AC18" s="56"/>
      <c r="AD18" s="56"/>
      <c r="AE18" s="56"/>
      <c r="AF18" s="56"/>
      <c r="AG18" s="56"/>
      <c r="AH18" s="56"/>
      <c r="AI18" s="56"/>
      <c r="AJ18" s="56"/>
    </row>
    <row r="19" spans="2:36" ht="270.75" hidden="1">
      <c r="B19" s="56" t="s">
        <v>193</v>
      </c>
      <c r="C19" s="57" t="s">
        <v>1634</v>
      </c>
      <c r="D19" s="56" t="s">
        <v>250</v>
      </c>
      <c r="E19" s="56" t="s">
        <v>252</v>
      </c>
      <c r="F19" s="56" t="s">
        <v>198</v>
      </c>
      <c r="G19" s="56" t="s">
        <v>253</v>
      </c>
      <c r="H19" s="56" t="s">
        <v>254</v>
      </c>
      <c r="I19" s="56" t="s">
        <v>199</v>
      </c>
      <c r="J19" s="56" t="s">
        <v>199</v>
      </c>
      <c r="K19" s="56" t="s">
        <v>255</v>
      </c>
      <c r="L19" s="56" t="s">
        <v>256</v>
      </c>
      <c r="M19" s="58" t="s">
        <v>257</v>
      </c>
      <c r="N19" s="56" t="s">
        <v>258</v>
      </c>
      <c r="O19" s="56" t="s">
        <v>259</v>
      </c>
      <c r="P19" s="58" t="s">
        <v>260</v>
      </c>
      <c r="Q19" s="59">
        <v>45293</v>
      </c>
      <c r="R19" s="59">
        <v>45625</v>
      </c>
      <c r="S19" s="64" t="s">
        <v>260</v>
      </c>
      <c r="T19" s="40"/>
      <c r="U19" s="56"/>
      <c r="V19" s="60">
        <v>0.5</v>
      </c>
      <c r="W19" s="56" t="s">
        <v>207</v>
      </c>
      <c r="X19" s="56" t="s">
        <v>1556</v>
      </c>
      <c r="Y19" s="56" t="s">
        <v>199</v>
      </c>
      <c r="Z19" s="56" t="s">
        <v>199</v>
      </c>
      <c r="AA19" s="56" t="s">
        <v>199</v>
      </c>
      <c r="AB19" s="56" t="s">
        <v>1682</v>
      </c>
      <c r="AC19" s="56" t="s">
        <v>199</v>
      </c>
      <c r="AD19" s="56" t="s">
        <v>199</v>
      </c>
      <c r="AE19" s="56" t="s">
        <v>199</v>
      </c>
      <c r="AF19" s="56" t="s">
        <v>199</v>
      </c>
      <c r="AG19" s="56" t="s">
        <v>199</v>
      </c>
      <c r="AH19" s="56" t="s">
        <v>199</v>
      </c>
      <c r="AI19" s="56" t="s">
        <v>199</v>
      </c>
      <c r="AJ19" s="58" t="s">
        <v>261</v>
      </c>
    </row>
    <row r="20" spans="2:36" ht="270.75" hidden="1">
      <c r="B20" s="56" t="s">
        <v>193</v>
      </c>
      <c r="C20" s="57" t="s">
        <v>1634</v>
      </c>
      <c r="D20" s="56" t="s">
        <v>250</v>
      </c>
      <c r="E20" s="56" t="s">
        <v>252</v>
      </c>
      <c r="F20" s="56" t="s">
        <v>198</v>
      </c>
      <c r="G20" s="56" t="s">
        <v>253</v>
      </c>
      <c r="H20" s="56" t="s">
        <v>254</v>
      </c>
      <c r="I20" s="56" t="s">
        <v>199</v>
      </c>
      <c r="J20" s="56" t="s">
        <v>199</v>
      </c>
      <c r="K20" s="56" t="s">
        <v>262</v>
      </c>
      <c r="L20" s="56" t="s">
        <v>263</v>
      </c>
      <c r="M20" s="58" t="s">
        <v>264</v>
      </c>
      <c r="N20" s="62" t="s">
        <v>1547</v>
      </c>
      <c r="O20" s="63" t="s">
        <v>231</v>
      </c>
      <c r="P20" s="58" t="s">
        <v>50</v>
      </c>
      <c r="Q20" s="59">
        <v>45627</v>
      </c>
      <c r="R20" s="59">
        <v>45641</v>
      </c>
      <c r="S20" s="58" t="s">
        <v>72</v>
      </c>
      <c r="T20" s="40"/>
      <c r="U20" s="56"/>
      <c r="V20" s="60"/>
      <c r="W20" s="56" t="s">
        <v>1556</v>
      </c>
      <c r="X20" s="56" t="s">
        <v>232</v>
      </c>
      <c r="Y20" s="56" t="s">
        <v>233</v>
      </c>
      <c r="Z20" s="56" t="s">
        <v>199</v>
      </c>
      <c r="AA20" s="56" t="s">
        <v>199</v>
      </c>
      <c r="AB20" s="56" t="s">
        <v>1682</v>
      </c>
      <c r="AC20" s="56" t="s">
        <v>199</v>
      </c>
      <c r="AD20" s="56" t="s">
        <v>199</v>
      </c>
      <c r="AE20" s="56" t="s">
        <v>199</v>
      </c>
      <c r="AF20" s="56" t="s">
        <v>199</v>
      </c>
      <c r="AG20" s="56" t="s">
        <v>199</v>
      </c>
      <c r="AH20" s="56" t="s">
        <v>199</v>
      </c>
      <c r="AI20" s="56" t="s">
        <v>199</v>
      </c>
      <c r="AJ20" s="58" t="s">
        <v>234</v>
      </c>
    </row>
    <row r="21" spans="2:36" ht="270.75" hidden="1">
      <c r="B21" s="56" t="s">
        <v>193</v>
      </c>
      <c r="C21" s="57" t="s">
        <v>1634</v>
      </c>
      <c r="D21" s="56" t="s">
        <v>250</v>
      </c>
      <c r="E21" s="56" t="s">
        <v>252</v>
      </c>
      <c r="F21" s="56" t="s">
        <v>198</v>
      </c>
      <c r="G21" s="56" t="s">
        <v>253</v>
      </c>
      <c r="H21" s="56" t="s">
        <v>254</v>
      </c>
      <c r="I21" s="56" t="s">
        <v>199</v>
      </c>
      <c r="J21" s="56" t="s">
        <v>199</v>
      </c>
      <c r="K21" s="56" t="s">
        <v>265</v>
      </c>
      <c r="L21" s="56" t="s">
        <v>266</v>
      </c>
      <c r="M21" s="58" t="s">
        <v>267</v>
      </c>
      <c r="N21" s="56" t="s">
        <v>258</v>
      </c>
      <c r="O21" s="56" t="s">
        <v>268</v>
      </c>
      <c r="P21" s="58" t="s">
        <v>72</v>
      </c>
      <c r="Q21" s="59">
        <v>45293</v>
      </c>
      <c r="R21" s="59">
        <v>45625</v>
      </c>
      <c r="S21" s="64" t="s">
        <v>72</v>
      </c>
      <c r="T21" s="40"/>
      <c r="U21" s="56"/>
      <c r="V21" s="60">
        <v>0.5</v>
      </c>
      <c r="W21" s="56" t="s">
        <v>207</v>
      </c>
      <c r="X21" s="56" t="s">
        <v>1556</v>
      </c>
      <c r="Y21" s="56" t="s">
        <v>199</v>
      </c>
      <c r="Z21" s="56" t="s">
        <v>199</v>
      </c>
      <c r="AA21" s="56" t="s">
        <v>199</v>
      </c>
      <c r="AB21" s="56" t="s">
        <v>1682</v>
      </c>
      <c r="AC21" s="56" t="s">
        <v>199</v>
      </c>
      <c r="AD21" s="56" t="s">
        <v>199</v>
      </c>
      <c r="AE21" s="56" t="s">
        <v>199</v>
      </c>
      <c r="AF21" s="56" t="s">
        <v>199</v>
      </c>
      <c r="AG21" s="56" t="s">
        <v>199</v>
      </c>
      <c r="AH21" s="56" t="s">
        <v>199</v>
      </c>
      <c r="AI21" s="56" t="s">
        <v>199</v>
      </c>
      <c r="AJ21" s="58" t="s">
        <v>261</v>
      </c>
    </row>
    <row r="22" spans="2:36" ht="270.75" hidden="1">
      <c r="B22" s="56" t="s">
        <v>193</v>
      </c>
      <c r="C22" s="57" t="s">
        <v>1634</v>
      </c>
      <c r="D22" s="56" t="s">
        <v>250</v>
      </c>
      <c r="E22" s="56" t="s">
        <v>269</v>
      </c>
      <c r="F22" s="56" t="s">
        <v>198</v>
      </c>
      <c r="G22" s="56" t="s">
        <v>253</v>
      </c>
      <c r="H22" s="56" t="s">
        <v>254</v>
      </c>
      <c r="I22" s="56" t="s">
        <v>199</v>
      </c>
      <c r="J22" s="56" t="s">
        <v>199</v>
      </c>
      <c r="K22" s="56" t="s">
        <v>255</v>
      </c>
      <c r="L22" s="56" t="s">
        <v>270</v>
      </c>
      <c r="M22" s="58" t="s">
        <v>271</v>
      </c>
      <c r="N22" s="56" t="s">
        <v>272</v>
      </c>
      <c r="O22" s="56" t="s">
        <v>273</v>
      </c>
      <c r="P22" s="58" t="s">
        <v>260</v>
      </c>
      <c r="Q22" s="59">
        <v>45293</v>
      </c>
      <c r="R22" s="59">
        <v>45625</v>
      </c>
      <c r="S22" s="64" t="s">
        <v>260</v>
      </c>
      <c r="T22" s="40"/>
      <c r="U22" s="56"/>
      <c r="V22" s="60">
        <v>1</v>
      </c>
      <c r="W22" s="56" t="s">
        <v>207</v>
      </c>
      <c r="X22" s="56" t="s">
        <v>1556</v>
      </c>
      <c r="Y22" s="56" t="s">
        <v>199</v>
      </c>
      <c r="Z22" s="56" t="s">
        <v>199</v>
      </c>
      <c r="AA22" s="56" t="s">
        <v>199</v>
      </c>
      <c r="AB22" s="56" t="s">
        <v>1682</v>
      </c>
      <c r="AC22" s="56" t="s">
        <v>199</v>
      </c>
      <c r="AD22" s="56" t="s">
        <v>199</v>
      </c>
      <c r="AE22" s="56" t="s">
        <v>199</v>
      </c>
      <c r="AF22" s="56" t="s">
        <v>199</v>
      </c>
      <c r="AG22" s="56" t="s">
        <v>199</v>
      </c>
      <c r="AH22" s="56" t="s">
        <v>199</v>
      </c>
      <c r="AI22" s="56" t="s">
        <v>199</v>
      </c>
      <c r="AJ22" s="58" t="s">
        <v>261</v>
      </c>
    </row>
    <row r="23" spans="2:36" ht="270.75" hidden="1">
      <c r="B23" s="56" t="s">
        <v>193</v>
      </c>
      <c r="C23" s="57" t="s">
        <v>1634</v>
      </c>
      <c r="D23" s="56" t="s">
        <v>250</v>
      </c>
      <c r="E23" s="56" t="s">
        <v>269</v>
      </c>
      <c r="F23" s="56" t="s">
        <v>198</v>
      </c>
      <c r="G23" s="56" t="s">
        <v>253</v>
      </c>
      <c r="H23" s="56" t="s">
        <v>254</v>
      </c>
      <c r="I23" s="56" t="s">
        <v>199</v>
      </c>
      <c r="J23" s="56" t="s">
        <v>199</v>
      </c>
      <c r="K23" s="56" t="s">
        <v>262</v>
      </c>
      <c r="L23" s="56" t="s">
        <v>274</v>
      </c>
      <c r="M23" s="58" t="s">
        <v>275</v>
      </c>
      <c r="N23" s="62" t="s">
        <v>1547</v>
      </c>
      <c r="O23" s="63" t="s">
        <v>231</v>
      </c>
      <c r="P23" s="58" t="s">
        <v>50</v>
      </c>
      <c r="Q23" s="59">
        <v>45627</v>
      </c>
      <c r="R23" s="59">
        <v>45641</v>
      </c>
      <c r="S23" s="58" t="s">
        <v>72</v>
      </c>
      <c r="T23" s="40"/>
      <c r="U23" s="56"/>
      <c r="V23" s="60"/>
      <c r="W23" s="56" t="s">
        <v>1556</v>
      </c>
      <c r="X23" s="56" t="s">
        <v>232</v>
      </c>
      <c r="Y23" s="56" t="s">
        <v>233</v>
      </c>
      <c r="Z23" s="56" t="s">
        <v>199</v>
      </c>
      <c r="AA23" s="56" t="s">
        <v>199</v>
      </c>
      <c r="AB23" s="56" t="s">
        <v>1682</v>
      </c>
      <c r="AC23" s="56" t="s">
        <v>199</v>
      </c>
      <c r="AD23" s="56" t="s">
        <v>199</v>
      </c>
      <c r="AE23" s="56" t="s">
        <v>199</v>
      </c>
      <c r="AF23" s="56" t="s">
        <v>199</v>
      </c>
      <c r="AG23" s="56" t="s">
        <v>199</v>
      </c>
      <c r="AH23" s="56" t="s">
        <v>199</v>
      </c>
      <c r="AI23" s="56" t="s">
        <v>199</v>
      </c>
      <c r="AJ23" s="58" t="s">
        <v>234</v>
      </c>
    </row>
    <row r="24" spans="2:36" ht="270.75" hidden="1">
      <c r="B24" s="56" t="s">
        <v>193</v>
      </c>
      <c r="C24" s="57" t="s">
        <v>1634</v>
      </c>
      <c r="D24" s="56" t="s">
        <v>250</v>
      </c>
      <c r="E24" s="56" t="s">
        <v>320</v>
      </c>
      <c r="F24" s="56" t="s">
        <v>198</v>
      </c>
      <c r="G24" s="56" t="s">
        <v>253</v>
      </c>
      <c r="H24" s="56" t="s">
        <v>254</v>
      </c>
      <c r="I24" s="56" t="s">
        <v>199</v>
      </c>
      <c r="J24" s="56" t="s">
        <v>199</v>
      </c>
      <c r="K24" s="56" t="s">
        <v>321</v>
      </c>
      <c r="L24" s="56" t="s">
        <v>322</v>
      </c>
      <c r="M24" s="58" t="s">
        <v>323</v>
      </c>
      <c r="N24" s="56" t="s">
        <v>242</v>
      </c>
      <c r="O24" s="56" t="s">
        <v>324</v>
      </c>
      <c r="P24" s="58" t="s">
        <v>260</v>
      </c>
      <c r="Q24" s="59">
        <v>45293</v>
      </c>
      <c r="R24" s="59">
        <v>45382</v>
      </c>
      <c r="S24" s="64" t="s">
        <v>260</v>
      </c>
      <c r="T24" s="40"/>
      <c r="U24" s="56"/>
      <c r="V24" s="60">
        <v>0.45</v>
      </c>
      <c r="W24" s="56" t="s">
        <v>207</v>
      </c>
      <c r="X24" s="56" t="s">
        <v>1556</v>
      </c>
      <c r="Y24" s="56" t="s">
        <v>199</v>
      </c>
      <c r="Z24" s="56" t="s">
        <v>199</v>
      </c>
      <c r="AA24" s="56" t="s">
        <v>199</v>
      </c>
      <c r="AB24" s="56" t="s">
        <v>1682</v>
      </c>
      <c r="AC24" s="56" t="s">
        <v>199</v>
      </c>
      <c r="AD24" s="56" t="s">
        <v>199</v>
      </c>
      <c r="AE24" s="56" t="s">
        <v>199</v>
      </c>
      <c r="AF24" s="56" t="s">
        <v>199</v>
      </c>
      <c r="AG24" s="56" t="s">
        <v>199</v>
      </c>
      <c r="AH24" s="56" t="s">
        <v>199</v>
      </c>
      <c r="AI24" s="56" t="s">
        <v>199</v>
      </c>
      <c r="AJ24" s="58" t="s">
        <v>261</v>
      </c>
    </row>
    <row r="25" spans="2:36" ht="270.75" hidden="1">
      <c r="B25" s="56" t="s">
        <v>193</v>
      </c>
      <c r="C25" s="57" t="s">
        <v>1634</v>
      </c>
      <c r="D25" s="56" t="s">
        <v>250</v>
      </c>
      <c r="E25" s="56" t="s">
        <v>320</v>
      </c>
      <c r="F25" s="56" t="s">
        <v>198</v>
      </c>
      <c r="G25" s="56" t="s">
        <v>253</v>
      </c>
      <c r="H25" s="56" t="s">
        <v>254</v>
      </c>
      <c r="I25" s="56" t="s">
        <v>199</v>
      </c>
      <c r="J25" s="56" t="s">
        <v>199</v>
      </c>
      <c r="K25" s="56" t="s">
        <v>325</v>
      </c>
      <c r="L25" s="56" t="s">
        <v>326</v>
      </c>
      <c r="M25" s="58" t="s">
        <v>327</v>
      </c>
      <c r="N25" s="56" t="s">
        <v>242</v>
      </c>
      <c r="O25" s="56" t="s">
        <v>328</v>
      </c>
      <c r="P25" s="58" t="s">
        <v>260</v>
      </c>
      <c r="Q25" s="59">
        <v>45293</v>
      </c>
      <c r="R25" s="59">
        <v>45412</v>
      </c>
      <c r="S25" s="64" t="s">
        <v>260</v>
      </c>
      <c r="T25" s="40"/>
      <c r="U25" s="56"/>
      <c r="V25" s="60">
        <v>0.1</v>
      </c>
      <c r="W25" s="56" t="s">
        <v>207</v>
      </c>
      <c r="X25" s="56" t="s">
        <v>1556</v>
      </c>
      <c r="Y25" s="56" t="s">
        <v>199</v>
      </c>
      <c r="Z25" s="56" t="s">
        <v>199</v>
      </c>
      <c r="AA25" s="56" t="s">
        <v>199</v>
      </c>
      <c r="AB25" s="56" t="s">
        <v>1682</v>
      </c>
      <c r="AC25" s="56" t="s">
        <v>199</v>
      </c>
      <c r="AD25" s="56" t="s">
        <v>199</v>
      </c>
      <c r="AE25" s="56" t="s">
        <v>199</v>
      </c>
      <c r="AF25" s="56" t="s">
        <v>199</v>
      </c>
      <c r="AG25" s="56" t="s">
        <v>199</v>
      </c>
      <c r="AH25" s="56" t="s">
        <v>199</v>
      </c>
      <c r="AI25" s="56" t="s">
        <v>199</v>
      </c>
      <c r="AJ25" s="58" t="s">
        <v>261</v>
      </c>
    </row>
    <row r="26" spans="2:36" ht="270.75" hidden="1">
      <c r="B26" s="56" t="s">
        <v>193</v>
      </c>
      <c r="C26" s="57" t="s">
        <v>1634</v>
      </c>
      <c r="D26" s="56" t="s">
        <v>250</v>
      </c>
      <c r="E26" s="56" t="s">
        <v>320</v>
      </c>
      <c r="F26" s="56" t="s">
        <v>198</v>
      </c>
      <c r="G26" s="56" t="s">
        <v>253</v>
      </c>
      <c r="H26" s="56" t="s">
        <v>254</v>
      </c>
      <c r="I26" s="56" t="s">
        <v>199</v>
      </c>
      <c r="J26" s="56" t="s">
        <v>199</v>
      </c>
      <c r="K26" s="56" t="s">
        <v>329</v>
      </c>
      <c r="L26" s="56" t="s">
        <v>330</v>
      </c>
      <c r="M26" s="58" t="s">
        <v>331</v>
      </c>
      <c r="N26" s="63" t="s">
        <v>218</v>
      </c>
      <c r="O26" s="63" t="s">
        <v>332</v>
      </c>
      <c r="P26" s="58" t="s">
        <v>1733</v>
      </c>
      <c r="Q26" s="59">
        <v>45293</v>
      </c>
      <c r="R26" s="59">
        <v>45595</v>
      </c>
      <c r="S26" s="58" t="s">
        <v>72</v>
      </c>
      <c r="T26" s="40"/>
      <c r="U26" s="56"/>
      <c r="V26" s="60"/>
      <c r="W26" s="56" t="s">
        <v>1556</v>
      </c>
      <c r="X26" s="56" t="s">
        <v>232</v>
      </c>
      <c r="Y26" s="56" t="s">
        <v>233</v>
      </c>
      <c r="Z26" s="56" t="s">
        <v>199</v>
      </c>
      <c r="AA26" s="56" t="s">
        <v>199</v>
      </c>
      <c r="AB26" s="56" t="s">
        <v>1682</v>
      </c>
      <c r="AC26" s="56" t="s">
        <v>199</v>
      </c>
      <c r="AD26" s="56" t="s">
        <v>199</v>
      </c>
      <c r="AE26" s="56" t="s">
        <v>199</v>
      </c>
      <c r="AF26" s="56" t="s">
        <v>199</v>
      </c>
      <c r="AG26" s="56" t="s">
        <v>199</v>
      </c>
      <c r="AH26" s="56" t="s">
        <v>199</v>
      </c>
      <c r="AI26" s="56" t="s">
        <v>199</v>
      </c>
      <c r="AJ26" s="58" t="s">
        <v>234</v>
      </c>
    </row>
    <row r="27" spans="2:36" ht="270.75" hidden="1">
      <c r="B27" s="56" t="s">
        <v>193</v>
      </c>
      <c r="C27" s="57" t="s">
        <v>1634</v>
      </c>
      <c r="D27" s="56" t="s">
        <v>250</v>
      </c>
      <c r="E27" s="56" t="s">
        <v>320</v>
      </c>
      <c r="F27" s="56" t="s">
        <v>198</v>
      </c>
      <c r="G27" s="56" t="s">
        <v>253</v>
      </c>
      <c r="H27" s="56" t="s">
        <v>254</v>
      </c>
      <c r="I27" s="56" t="s">
        <v>199</v>
      </c>
      <c r="J27" s="56" t="s">
        <v>199</v>
      </c>
      <c r="K27" s="56" t="s">
        <v>333</v>
      </c>
      <c r="L27" s="56" t="s">
        <v>334</v>
      </c>
      <c r="M27" s="58" t="s">
        <v>223</v>
      </c>
      <c r="N27" s="56" t="s">
        <v>242</v>
      </c>
      <c r="O27" s="56" t="s">
        <v>328</v>
      </c>
      <c r="P27" s="58" t="s">
        <v>260</v>
      </c>
      <c r="Q27" s="59">
        <v>45293</v>
      </c>
      <c r="R27" s="59">
        <v>45595</v>
      </c>
      <c r="S27" s="64" t="s">
        <v>260</v>
      </c>
      <c r="T27" s="40"/>
      <c r="U27" s="56"/>
      <c r="V27" s="60">
        <v>0.3</v>
      </c>
      <c r="W27" s="56" t="s">
        <v>207</v>
      </c>
      <c r="X27" s="56" t="s">
        <v>1556</v>
      </c>
      <c r="Y27" s="56" t="s">
        <v>199</v>
      </c>
      <c r="Z27" s="56" t="s">
        <v>199</v>
      </c>
      <c r="AA27" s="56" t="s">
        <v>199</v>
      </c>
      <c r="AB27" s="56" t="s">
        <v>1682</v>
      </c>
      <c r="AC27" s="56" t="s">
        <v>199</v>
      </c>
      <c r="AD27" s="56" t="s">
        <v>199</v>
      </c>
      <c r="AE27" s="56" t="s">
        <v>199</v>
      </c>
      <c r="AF27" s="56" t="s">
        <v>199</v>
      </c>
      <c r="AG27" s="56" t="s">
        <v>199</v>
      </c>
      <c r="AH27" s="56" t="s">
        <v>199</v>
      </c>
      <c r="AI27" s="56" t="s">
        <v>199</v>
      </c>
      <c r="AJ27" s="58" t="s">
        <v>261</v>
      </c>
    </row>
    <row r="28" spans="2:36" ht="270.75" hidden="1">
      <c r="B28" s="56" t="s">
        <v>193</v>
      </c>
      <c r="C28" s="57" t="s">
        <v>1634</v>
      </c>
      <c r="D28" s="56" t="s">
        <v>250</v>
      </c>
      <c r="E28" s="56" t="s">
        <v>320</v>
      </c>
      <c r="F28" s="56" t="s">
        <v>198</v>
      </c>
      <c r="G28" s="56" t="s">
        <v>253</v>
      </c>
      <c r="H28" s="56" t="s">
        <v>254</v>
      </c>
      <c r="I28" s="56" t="s">
        <v>199</v>
      </c>
      <c r="J28" s="56" t="s">
        <v>199</v>
      </c>
      <c r="K28" s="56" t="s">
        <v>255</v>
      </c>
      <c r="L28" s="56" t="s">
        <v>335</v>
      </c>
      <c r="M28" s="58" t="s">
        <v>336</v>
      </c>
      <c r="N28" s="56" t="s">
        <v>242</v>
      </c>
      <c r="O28" s="56" t="s">
        <v>324</v>
      </c>
      <c r="P28" s="58" t="s">
        <v>260</v>
      </c>
      <c r="Q28" s="59">
        <v>45293</v>
      </c>
      <c r="R28" s="59">
        <v>45611</v>
      </c>
      <c r="S28" s="64" t="s">
        <v>260</v>
      </c>
      <c r="T28" s="40"/>
      <c r="U28" s="56"/>
      <c r="V28" s="60">
        <v>0.05</v>
      </c>
      <c r="W28" s="56" t="s">
        <v>207</v>
      </c>
      <c r="X28" s="56" t="s">
        <v>1556</v>
      </c>
      <c r="Y28" s="56" t="s">
        <v>199</v>
      </c>
      <c r="Z28" s="56" t="s">
        <v>199</v>
      </c>
      <c r="AA28" s="56" t="s">
        <v>199</v>
      </c>
      <c r="AB28" s="56" t="s">
        <v>1682</v>
      </c>
      <c r="AC28" s="56" t="s">
        <v>199</v>
      </c>
      <c r="AD28" s="56" t="s">
        <v>199</v>
      </c>
      <c r="AE28" s="56" t="s">
        <v>199</v>
      </c>
      <c r="AF28" s="56" t="s">
        <v>199</v>
      </c>
      <c r="AG28" s="56" t="s">
        <v>199</v>
      </c>
      <c r="AH28" s="56" t="s">
        <v>199</v>
      </c>
      <c r="AI28" s="56" t="s">
        <v>199</v>
      </c>
      <c r="AJ28" s="58" t="s">
        <v>261</v>
      </c>
    </row>
    <row r="29" spans="2:36" ht="270.75" hidden="1">
      <c r="B29" s="56" t="s">
        <v>193</v>
      </c>
      <c r="C29" s="57" t="s">
        <v>1634</v>
      </c>
      <c r="D29" s="56" t="s">
        <v>250</v>
      </c>
      <c r="E29" s="56" t="s">
        <v>320</v>
      </c>
      <c r="F29" s="56" t="s">
        <v>198</v>
      </c>
      <c r="G29" s="56" t="s">
        <v>253</v>
      </c>
      <c r="H29" s="56" t="s">
        <v>254</v>
      </c>
      <c r="I29" s="56" t="s">
        <v>199</v>
      </c>
      <c r="J29" s="56" t="s">
        <v>199</v>
      </c>
      <c r="K29" s="56" t="s">
        <v>337</v>
      </c>
      <c r="L29" s="56" t="s">
        <v>338</v>
      </c>
      <c r="M29" s="58" t="s">
        <v>339</v>
      </c>
      <c r="N29" s="62" t="s">
        <v>1547</v>
      </c>
      <c r="O29" s="63" t="s">
        <v>231</v>
      </c>
      <c r="P29" s="58" t="s">
        <v>50</v>
      </c>
      <c r="Q29" s="59">
        <v>45612</v>
      </c>
      <c r="R29" s="59">
        <v>45641</v>
      </c>
      <c r="S29" s="58" t="s">
        <v>72</v>
      </c>
      <c r="T29" s="40"/>
      <c r="U29" s="56"/>
      <c r="V29" s="60"/>
      <c r="W29" s="56" t="s">
        <v>1556</v>
      </c>
      <c r="X29" s="56" t="s">
        <v>232</v>
      </c>
      <c r="Y29" s="56" t="s">
        <v>233</v>
      </c>
      <c r="Z29" s="56" t="s">
        <v>199</v>
      </c>
      <c r="AA29" s="56" t="s">
        <v>199</v>
      </c>
      <c r="AB29" s="56" t="s">
        <v>1682</v>
      </c>
      <c r="AC29" s="56" t="s">
        <v>199</v>
      </c>
      <c r="AD29" s="56" t="s">
        <v>199</v>
      </c>
      <c r="AE29" s="56" t="s">
        <v>199</v>
      </c>
      <c r="AF29" s="56" t="s">
        <v>199</v>
      </c>
      <c r="AG29" s="56" t="s">
        <v>199</v>
      </c>
      <c r="AH29" s="56" t="s">
        <v>199</v>
      </c>
      <c r="AI29" s="56" t="s">
        <v>199</v>
      </c>
      <c r="AJ29" s="58" t="s">
        <v>234</v>
      </c>
    </row>
    <row r="30" spans="2:36" ht="270.75" hidden="1">
      <c r="B30" s="56" t="s">
        <v>193</v>
      </c>
      <c r="C30" s="57" t="s">
        <v>1634</v>
      </c>
      <c r="D30" s="56" t="s">
        <v>250</v>
      </c>
      <c r="E30" s="56" t="s">
        <v>320</v>
      </c>
      <c r="F30" s="56" t="s">
        <v>198</v>
      </c>
      <c r="G30" s="56" t="s">
        <v>253</v>
      </c>
      <c r="H30" s="56" t="s">
        <v>254</v>
      </c>
      <c r="I30" s="56" t="s">
        <v>199</v>
      </c>
      <c r="J30" s="56" t="s">
        <v>199</v>
      </c>
      <c r="K30" s="56" t="s">
        <v>340</v>
      </c>
      <c r="L30" s="56" t="s">
        <v>340</v>
      </c>
      <c r="M30" s="58" t="s">
        <v>341</v>
      </c>
      <c r="N30" s="56" t="s">
        <v>242</v>
      </c>
      <c r="O30" s="56" t="s">
        <v>342</v>
      </c>
      <c r="P30" s="58" t="s">
        <v>260</v>
      </c>
      <c r="Q30" s="59">
        <v>45293</v>
      </c>
      <c r="R30" s="59">
        <v>45625</v>
      </c>
      <c r="S30" s="64" t="s">
        <v>260</v>
      </c>
      <c r="T30" s="40"/>
      <c r="U30" s="56"/>
      <c r="V30" s="60">
        <v>0.1</v>
      </c>
      <c r="W30" s="56" t="s">
        <v>207</v>
      </c>
      <c r="X30" s="56" t="s">
        <v>1556</v>
      </c>
      <c r="Y30" s="56" t="s">
        <v>199</v>
      </c>
      <c r="Z30" s="56" t="s">
        <v>199</v>
      </c>
      <c r="AA30" s="56" t="s">
        <v>199</v>
      </c>
      <c r="AB30" s="56" t="s">
        <v>1682</v>
      </c>
      <c r="AC30" s="56" t="s">
        <v>199</v>
      </c>
      <c r="AD30" s="56" t="s">
        <v>199</v>
      </c>
      <c r="AE30" s="56" t="s">
        <v>199</v>
      </c>
      <c r="AF30" s="56" t="s">
        <v>199</v>
      </c>
      <c r="AG30" s="56" t="s">
        <v>199</v>
      </c>
      <c r="AH30" s="56" t="s">
        <v>199</v>
      </c>
      <c r="AI30" s="56" t="s">
        <v>199</v>
      </c>
      <c r="AJ30" s="58" t="s">
        <v>261</v>
      </c>
    </row>
    <row r="31" spans="2:36" ht="270.75" hidden="1">
      <c r="B31" s="56" t="s">
        <v>193</v>
      </c>
      <c r="C31" s="57" t="s">
        <v>1634</v>
      </c>
      <c r="D31" s="56" t="s">
        <v>250</v>
      </c>
      <c r="E31" s="56" t="s">
        <v>343</v>
      </c>
      <c r="F31" s="56" t="s">
        <v>198</v>
      </c>
      <c r="G31" s="56" t="s">
        <v>253</v>
      </c>
      <c r="H31" s="56" t="s">
        <v>254</v>
      </c>
      <c r="I31" s="56" t="s">
        <v>199</v>
      </c>
      <c r="J31" s="56" t="s">
        <v>199</v>
      </c>
      <c r="K31" s="56" t="s">
        <v>1734</v>
      </c>
      <c r="L31" s="56" t="s">
        <v>1735</v>
      </c>
      <c r="M31" s="58" t="s">
        <v>346</v>
      </c>
      <c r="N31" s="65" t="s">
        <v>347</v>
      </c>
      <c r="O31" s="65" t="s">
        <v>348</v>
      </c>
      <c r="P31" s="65" t="s">
        <v>349</v>
      </c>
      <c r="Q31" s="59">
        <v>45306</v>
      </c>
      <c r="R31" s="59">
        <v>45321</v>
      </c>
      <c r="S31" s="66" t="s">
        <v>50</v>
      </c>
      <c r="T31" s="39" t="s">
        <v>206</v>
      </c>
      <c r="U31" s="39" t="s">
        <v>206</v>
      </c>
      <c r="V31" s="60">
        <v>0.05</v>
      </c>
      <c r="W31" s="56" t="s">
        <v>207</v>
      </c>
      <c r="X31" s="56" t="s">
        <v>1556</v>
      </c>
      <c r="Y31" s="56" t="s">
        <v>199</v>
      </c>
      <c r="Z31" s="56" t="s">
        <v>199</v>
      </c>
      <c r="AA31" s="56" t="s">
        <v>199</v>
      </c>
      <c r="AB31" s="56" t="s">
        <v>1682</v>
      </c>
      <c r="AC31" s="56" t="s">
        <v>199</v>
      </c>
      <c r="AD31" s="56" t="s">
        <v>199</v>
      </c>
      <c r="AE31" s="56" t="s">
        <v>199</v>
      </c>
      <c r="AF31" s="56" t="s">
        <v>199</v>
      </c>
      <c r="AG31" s="56" t="s">
        <v>199</v>
      </c>
      <c r="AH31" s="56" t="s">
        <v>199</v>
      </c>
      <c r="AI31" s="56" t="s">
        <v>199</v>
      </c>
      <c r="AJ31" s="58" t="s">
        <v>261</v>
      </c>
    </row>
    <row r="32" spans="2:36" ht="270.75" hidden="1">
      <c r="B32" s="56" t="s">
        <v>193</v>
      </c>
      <c r="C32" s="57" t="s">
        <v>1634</v>
      </c>
      <c r="D32" s="56" t="s">
        <v>250</v>
      </c>
      <c r="E32" s="56" t="s">
        <v>343</v>
      </c>
      <c r="F32" s="56" t="s">
        <v>198</v>
      </c>
      <c r="G32" s="56" t="s">
        <v>253</v>
      </c>
      <c r="H32" s="56" t="s">
        <v>254</v>
      </c>
      <c r="I32" s="56" t="s">
        <v>199</v>
      </c>
      <c r="J32" s="56" t="s">
        <v>199</v>
      </c>
      <c r="K32" s="56" t="s">
        <v>1736</v>
      </c>
      <c r="L32" s="65" t="s">
        <v>351</v>
      </c>
      <c r="M32" s="58" t="s">
        <v>352</v>
      </c>
      <c r="N32" s="65" t="s">
        <v>347</v>
      </c>
      <c r="O32" s="65" t="s">
        <v>348</v>
      </c>
      <c r="P32" s="65" t="s">
        <v>349</v>
      </c>
      <c r="Q32" s="59">
        <v>45350</v>
      </c>
      <c r="R32" s="59">
        <v>45626</v>
      </c>
      <c r="S32" s="66" t="s">
        <v>353</v>
      </c>
      <c r="T32" s="39" t="s">
        <v>206</v>
      </c>
      <c r="U32" s="39" t="s">
        <v>206</v>
      </c>
      <c r="V32" s="60">
        <v>0.3</v>
      </c>
      <c r="W32" s="56" t="s">
        <v>1556</v>
      </c>
      <c r="X32" s="56" t="s">
        <v>354</v>
      </c>
      <c r="Y32" s="56" t="s">
        <v>355</v>
      </c>
      <c r="Z32" s="56" t="s">
        <v>199</v>
      </c>
      <c r="AA32" s="56" t="s">
        <v>199</v>
      </c>
      <c r="AB32" s="56" t="s">
        <v>1677</v>
      </c>
      <c r="AC32" s="56" t="s">
        <v>1678</v>
      </c>
      <c r="AD32" s="56" t="s">
        <v>199</v>
      </c>
      <c r="AE32" s="56" t="s">
        <v>199</v>
      </c>
      <c r="AF32" s="56" t="s">
        <v>199</v>
      </c>
      <c r="AG32" s="56" t="s">
        <v>199</v>
      </c>
      <c r="AH32" s="56" t="s">
        <v>199</v>
      </c>
      <c r="AI32" s="56" t="s">
        <v>199</v>
      </c>
      <c r="AJ32" s="58" t="s">
        <v>261</v>
      </c>
    </row>
    <row r="33" spans="2:36" ht="270.75" hidden="1">
      <c r="B33" s="56" t="s">
        <v>193</v>
      </c>
      <c r="C33" s="57" t="s">
        <v>1634</v>
      </c>
      <c r="D33" s="56" t="s">
        <v>250</v>
      </c>
      <c r="E33" s="56" t="s">
        <v>343</v>
      </c>
      <c r="F33" s="56" t="s">
        <v>198</v>
      </c>
      <c r="G33" s="56" t="s">
        <v>253</v>
      </c>
      <c r="H33" s="56" t="s">
        <v>254</v>
      </c>
      <c r="I33" s="56" t="s">
        <v>199</v>
      </c>
      <c r="J33" s="56" t="s">
        <v>199</v>
      </c>
      <c r="K33" s="56" t="s">
        <v>358</v>
      </c>
      <c r="L33" s="56" t="s">
        <v>359</v>
      </c>
      <c r="M33" s="58" t="s">
        <v>360</v>
      </c>
      <c r="N33" s="63" t="s">
        <v>218</v>
      </c>
      <c r="O33" s="63" t="s">
        <v>332</v>
      </c>
      <c r="P33" s="58" t="s">
        <v>1733</v>
      </c>
      <c r="Q33" s="59">
        <v>45350</v>
      </c>
      <c r="R33" s="59">
        <v>45595</v>
      </c>
      <c r="S33" s="58" t="s">
        <v>84</v>
      </c>
      <c r="T33" s="39"/>
      <c r="U33" s="39"/>
      <c r="V33" s="60"/>
      <c r="W33" s="56" t="s">
        <v>1556</v>
      </c>
      <c r="X33" s="56" t="s">
        <v>232</v>
      </c>
      <c r="Y33" s="56" t="s">
        <v>233</v>
      </c>
      <c r="Z33" s="56" t="s">
        <v>199</v>
      </c>
      <c r="AA33" s="56" t="s">
        <v>199</v>
      </c>
      <c r="AB33" s="56" t="s">
        <v>1682</v>
      </c>
      <c r="AC33" s="56" t="s">
        <v>199</v>
      </c>
      <c r="AD33" s="56" t="s">
        <v>199</v>
      </c>
      <c r="AE33" s="56" t="s">
        <v>199</v>
      </c>
      <c r="AF33" s="56" t="s">
        <v>199</v>
      </c>
      <c r="AG33" s="56" t="s">
        <v>199</v>
      </c>
      <c r="AH33" s="56" t="s">
        <v>199</v>
      </c>
      <c r="AI33" s="56" t="s">
        <v>199</v>
      </c>
      <c r="AJ33" s="58" t="s">
        <v>234</v>
      </c>
    </row>
    <row r="34" spans="2:36" ht="270.75" hidden="1">
      <c r="B34" s="56" t="s">
        <v>193</v>
      </c>
      <c r="C34" s="57" t="s">
        <v>1634</v>
      </c>
      <c r="D34" s="56" t="s">
        <v>250</v>
      </c>
      <c r="E34" s="56" t="s">
        <v>343</v>
      </c>
      <c r="F34" s="56" t="s">
        <v>198</v>
      </c>
      <c r="G34" s="56" t="s">
        <v>253</v>
      </c>
      <c r="H34" s="56" t="s">
        <v>254</v>
      </c>
      <c r="I34" s="56" t="s">
        <v>199</v>
      </c>
      <c r="J34" s="56" t="s">
        <v>199</v>
      </c>
      <c r="K34" s="56" t="s">
        <v>361</v>
      </c>
      <c r="L34" s="65" t="s">
        <v>362</v>
      </c>
      <c r="M34" s="58" t="s">
        <v>363</v>
      </c>
      <c r="N34" s="65" t="s">
        <v>347</v>
      </c>
      <c r="O34" s="65" t="s">
        <v>348</v>
      </c>
      <c r="P34" s="65" t="s">
        <v>349</v>
      </c>
      <c r="Q34" s="59">
        <v>45350</v>
      </c>
      <c r="R34" s="59">
        <v>45626</v>
      </c>
      <c r="S34" s="66" t="s">
        <v>353</v>
      </c>
      <c r="T34" s="39" t="s">
        <v>206</v>
      </c>
      <c r="U34" s="39" t="s">
        <v>206</v>
      </c>
      <c r="V34" s="60">
        <v>0.5</v>
      </c>
      <c r="W34" s="56" t="s">
        <v>1556</v>
      </c>
      <c r="X34" s="56" t="s">
        <v>354</v>
      </c>
      <c r="Y34" s="56" t="s">
        <v>355</v>
      </c>
      <c r="Z34" s="56" t="s">
        <v>199</v>
      </c>
      <c r="AA34" s="56" t="s">
        <v>199</v>
      </c>
      <c r="AB34" s="56" t="s">
        <v>1677</v>
      </c>
      <c r="AC34" s="56" t="s">
        <v>1678</v>
      </c>
      <c r="AD34" s="56" t="s">
        <v>364</v>
      </c>
      <c r="AE34" s="56" t="s">
        <v>199</v>
      </c>
      <c r="AF34" s="56" t="s">
        <v>199</v>
      </c>
      <c r="AG34" s="56" t="s">
        <v>199</v>
      </c>
      <c r="AH34" s="56" t="s">
        <v>365</v>
      </c>
      <c r="AI34" s="56" t="s">
        <v>366</v>
      </c>
      <c r="AJ34" s="58" t="s">
        <v>261</v>
      </c>
    </row>
    <row r="35" spans="2:36" ht="270.75" hidden="1">
      <c r="B35" s="56" t="s">
        <v>193</v>
      </c>
      <c r="C35" s="57" t="s">
        <v>1634</v>
      </c>
      <c r="D35" s="56" t="s">
        <v>250</v>
      </c>
      <c r="E35" s="56" t="s">
        <v>343</v>
      </c>
      <c r="F35" s="56" t="s">
        <v>198</v>
      </c>
      <c r="G35" s="56" t="s">
        <v>253</v>
      </c>
      <c r="H35" s="56" t="s">
        <v>254</v>
      </c>
      <c r="I35" s="56" t="s">
        <v>199</v>
      </c>
      <c r="J35" s="56" t="s">
        <v>199</v>
      </c>
      <c r="K35" s="56" t="s">
        <v>367</v>
      </c>
      <c r="L35" s="56" t="s">
        <v>368</v>
      </c>
      <c r="M35" s="58" t="s">
        <v>369</v>
      </c>
      <c r="N35" s="62" t="s">
        <v>1547</v>
      </c>
      <c r="O35" s="63" t="s">
        <v>231</v>
      </c>
      <c r="P35" s="58" t="s">
        <v>50</v>
      </c>
      <c r="Q35" s="59">
        <v>45627</v>
      </c>
      <c r="R35" s="59">
        <v>45641</v>
      </c>
      <c r="S35" s="58" t="s">
        <v>84</v>
      </c>
      <c r="T35" s="39"/>
      <c r="U35" s="39"/>
      <c r="V35" s="60"/>
      <c r="W35" s="56" t="s">
        <v>1556</v>
      </c>
      <c r="X35" s="56" t="s">
        <v>232</v>
      </c>
      <c r="Y35" s="56" t="s">
        <v>233</v>
      </c>
      <c r="Z35" s="56" t="s">
        <v>199</v>
      </c>
      <c r="AA35" s="56" t="s">
        <v>199</v>
      </c>
      <c r="AB35" s="56" t="s">
        <v>1682</v>
      </c>
      <c r="AC35" s="56" t="s">
        <v>199</v>
      </c>
      <c r="AD35" s="56" t="s">
        <v>199</v>
      </c>
      <c r="AE35" s="56" t="s">
        <v>199</v>
      </c>
      <c r="AF35" s="56" t="s">
        <v>199</v>
      </c>
      <c r="AG35" s="56" t="s">
        <v>199</v>
      </c>
      <c r="AH35" s="56" t="s">
        <v>199</v>
      </c>
      <c r="AI35" s="56" t="s">
        <v>199</v>
      </c>
      <c r="AJ35" s="58" t="s">
        <v>234</v>
      </c>
    </row>
    <row r="36" spans="2:36" ht="270.75" hidden="1">
      <c r="B36" s="56" t="s">
        <v>193</v>
      </c>
      <c r="C36" s="57" t="s">
        <v>1634</v>
      </c>
      <c r="D36" s="56" t="s">
        <v>250</v>
      </c>
      <c r="E36" s="56" t="s">
        <v>343</v>
      </c>
      <c r="F36" s="56" t="s">
        <v>198</v>
      </c>
      <c r="G36" s="56" t="s">
        <v>253</v>
      </c>
      <c r="H36" s="56" t="s">
        <v>254</v>
      </c>
      <c r="I36" s="56" t="s">
        <v>199</v>
      </c>
      <c r="J36" s="56" t="s">
        <v>199</v>
      </c>
      <c r="K36" s="56" t="s">
        <v>1737</v>
      </c>
      <c r="L36" s="65" t="s">
        <v>371</v>
      </c>
      <c r="M36" s="58" t="s">
        <v>372</v>
      </c>
      <c r="N36" s="65" t="s">
        <v>347</v>
      </c>
      <c r="O36" s="65" t="s">
        <v>348</v>
      </c>
      <c r="P36" s="65" t="s">
        <v>349</v>
      </c>
      <c r="Q36" s="59">
        <v>45350</v>
      </c>
      <c r="R36" s="59">
        <v>45626</v>
      </c>
      <c r="S36" s="66" t="s">
        <v>373</v>
      </c>
      <c r="T36" s="39" t="s">
        <v>206</v>
      </c>
      <c r="U36" s="39" t="s">
        <v>206</v>
      </c>
      <c r="V36" s="60">
        <v>0.15</v>
      </c>
      <c r="W36" s="56" t="s">
        <v>1556</v>
      </c>
      <c r="X36" s="56" t="s">
        <v>354</v>
      </c>
      <c r="Y36" s="56" t="s">
        <v>355</v>
      </c>
      <c r="Z36" s="56" t="s">
        <v>1687</v>
      </c>
      <c r="AA36" s="56" t="s">
        <v>199</v>
      </c>
      <c r="AB36" s="56" t="s">
        <v>1677</v>
      </c>
      <c r="AC36" s="56" t="s">
        <v>1678</v>
      </c>
      <c r="AD36" s="56" t="s">
        <v>364</v>
      </c>
      <c r="AE36" s="56" t="s">
        <v>199</v>
      </c>
      <c r="AF36" s="56" t="s">
        <v>199</v>
      </c>
      <c r="AG36" s="56" t="s">
        <v>199</v>
      </c>
      <c r="AH36" s="56" t="s">
        <v>365</v>
      </c>
      <c r="AI36" s="56" t="s">
        <v>366</v>
      </c>
      <c r="AJ36" s="58" t="s">
        <v>261</v>
      </c>
    </row>
    <row r="37" spans="2:36" ht="213.75" hidden="1">
      <c r="B37" s="56" t="s">
        <v>193</v>
      </c>
      <c r="C37" s="57" t="s">
        <v>1634</v>
      </c>
      <c r="D37" s="56" t="s">
        <v>375</v>
      </c>
      <c r="E37" s="56" t="s">
        <v>377</v>
      </c>
      <c r="F37" s="56" t="s">
        <v>198</v>
      </c>
      <c r="G37" s="56" t="s">
        <v>378</v>
      </c>
      <c r="H37" s="56" t="s">
        <v>379</v>
      </c>
      <c r="I37" s="56" t="s">
        <v>238</v>
      </c>
      <c r="J37" s="56" t="s">
        <v>199</v>
      </c>
      <c r="K37" s="56" t="s">
        <v>380</v>
      </c>
      <c r="L37" s="56" t="s">
        <v>381</v>
      </c>
      <c r="M37" s="58" t="s">
        <v>382</v>
      </c>
      <c r="N37" s="56" t="s">
        <v>383</v>
      </c>
      <c r="O37" s="56" t="s">
        <v>199</v>
      </c>
      <c r="P37" s="58" t="s">
        <v>72</v>
      </c>
      <c r="Q37" s="59">
        <v>45292</v>
      </c>
      <c r="R37" s="59">
        <v>45641</v>
      </c>
      <c r="S37" s="64" t="s">
        <v>199</v>
      </c>
      <c r="T37" s="40"/>
      <c r="U37" s="56"/>
      <c r="V37" s="60">
        <v>1</v>
      </c>
      <c r="W37" s="56" t="s">
        <v>245</v>
      </c>
      <c r="X37" s="56" t="s">
        <v>199</v>
      </c>
      <c r="Y37" s="56" t="s">
        <v>199</v>
      </c>
      <c r="Z37" s="56" t="s">
        <v>199</v>
      </c>
      <c r="AA37" s="56" t="s">
        <v>199</v>
      </c>
      <c r="AB37" s="56" t="s">
        <v>1682</v>
      </c>
      <c r="AC37" s="56" t="s">
        <v>199</v>
      </c>
      <c r="AD37" s="56" t="s">
        <v>199</v>
      </c>
      <c r="AE37" s="56" t="s">
        <v>199</v>
      </c>
      <c r="AF37" s="56" t="s">
        <v>199</v>
      </c>
      <c r="AG37" s="56" t="s">
        <v>199</v>
      </c>
      <c r="AH37" s="56" t="s">
        <v>199</v>
      </c>
      <c r="AI37" s="56" t="s">
        <v>199</v>
      </c>
      <c r="AJ37" s="58" t="s">
        <v>261</v>
      </c>
    </row>
    <row r="38" spans="2:36" ht="213.75" hidden="1">
      <c r="B38" s="56" t="s">
        <v>193</v>
      </c>
      <c r="C38" s="57" t="s">
        <v>1634</v>
      </c>
      <c r="D38" s="56" t="s">
        <v>375</v>
      </c>
      <c r="E38" s="56" t="s">
        <v>384</v>
      </c>
      <c r="F38" s="56" t="s">
        <v>198</v>
      </c>
      <c r="G38" s="56" t="s">
        <v>378</v>
      </c>
      <c r="H38" s="56" t="s">
        <v>379</v>
      </c>
      <c r="I38" s="56" t="s">
        <v>238</v>
      </c>
      <c r="J38" s="56"/>
      <c r="K38" s="56" t="s">
        <v>385</v>
      </c>
      <c r="L38" s="56" t="s">
        <v>386</v>
      </c>
      <c r="M38" s="58" t="s">
        <v>387</v>
      </c>
      <c r="N38" s="56" t="s">
        <v>383</v>
      </c>
      <c r="O38" s="56" t="s">
        <v>199</v>
      </c>
      <c r="P38" s="58" t="s">
        <v>72</v>
      </c>
      <c r="Q38" s="59">
        <v>45292</v>
      </c>
      <c r="R38" s="59">
        <v>45641</v>
      </c>
      <c r="S38" s="64" t="s">
        <v>199</v>
      </c>
      <c r="T38" s="40"/>
      <c r="U38" s="56"/>
      <c r="V38" s="56">
        <v>100</v>
      </c>
      <c r="W38" s="56" t="s">
        <v>245</v>
      </c>
      <c r="X38" s="56" t="s">
        <v>199</v>
      </c>
      <c r="Y38" s="56" t="s">
        <v>199</v>
      </c>
      <c r="Z38" s="56" t="s">
        <v>199</v>
      </c>
      <c r="AA38" s="56" t="s">
        <v>199</v>
      </c>
      <c r="AB38" s="56" t="s">
        <v>1682</v>
      </c>
      <c r="AC38" s="56" t="s">
        <v>199</v>
      </c>
      <c r="AD38" s="56" t="s">
        <v>199</v>
      </c>
      <c r="AE38" s="56" t="s">
        <v>199</v>
      </c>
      <c r="AF38" s="56" t="s">
        <v>199</v>
      </c>
      <c r="AG38" s="56" t="s">
        <v>199</v>
      </c>
      <c r="AH38" s="56" t="s">
        <v>199</v>
      </c>
      <c r="AI38" s="56" t="s">
        <v>199</v>
      </c>
      <c r="AJ38" s="58" t="s">
        <v>261</v>
      </c>
    </row>
    <row r="39" spans="2:36" ht="213.75" hidden="1">
      <c r="B39" s="56" t="s">
        <v>193</v>
      </c>
      <c r="C39" s="57" t="s">
        <v>1634</v>
      </c>
      <c r="D39" s="56" t="s">
        <v>1738</v>
      </c>
      <c r="E39" s="56" t="s">
        <v>1739</v>
      </c>
      <c r="F39" s="56" t="s">
        <v>198</v>
      </c>
      <c r="G39" s="56" t="s">
        <v>199</v>
      </c>
      <c r="H39" s="56" t="s">
        <v>199</v>
      </c>
      <c r="I39" s="56" t="s">
        <v>199</v>
      </c>
      <c r="J39" s="56" t="s">
        <v>199</v>
      </c>
      <c r="K39" s="56" t="s">
        <v>1740</v>
      </c>
      <c r="L39" s="56" t="s">
        <v>899</v>
      </c>
      <c r="M39" s="58" t="s">
        <v>900</v>
      </c>
      <c r="N39" s="56" t="s">
        <v>272</v>
      </c>
      <c r="O39" s="67" t="s">
        <v>901</v>
      </c>
      <c r="P39" s="58" t="s">
        <v>72</v>
      </c>
      <c r="Q39" s="59">
        <v>45293</v>
      </c>
      <c r="R39" s="59">
        <v>45626</v>
      </c>
      <c r="S39" s="64" t="s">
        <v>260</v>
      </c>
      <c r="T39" s="40"/>
      <c r="U39" s="56"/>
      <c r="V39" s="60">
        <v>0.8</v>
      </c>
      <c r="W39" s="56" t="s">
        <v>207</v>
      </c>
      <c r="X39" s="56" t="s">
        <v>1676</v>
      </c>
      <c r="Y39" s="56" t="s">
        <v>199</v>
      </c>
      <c r="Z39" s="56" t="s">
        <v>199</v>
      </c>
      <c r="AA39" s="56" t="s">
        <v>199</v>
      </c>
      <c r="AB39" s="65" t="s">
        <v>364</v>
      </c>
      <c r="AC39" s="56" t="s">
        <v>199</v>
      </c>
      <c r="AD39" s="56" t="s">
        <v>199</v>
      </c>
      <c r="AE39" s="56" t="s">
        <v>199</v>
      </c>
      <c r="AF39" s="56" t="s">
        <v>199</v>
      </c>
      <c r="AG39" s="56" t="s">
        <v>199</v>
      </c>
      <c r="AH39" s="56" t="s">
        <v>408</v>
      </c>
      <c r="AI39" s="56" t="s">
        <v>409</v>
      </c>
      <c r="AJ39" s="58" t="s">
        <v>261</v>
      </c>
    </row>
    <row r="40" spans="2:36" ht="213.75" hidden="1">
      <c r="B40" s="56" t="s">
        <v>193</v>
      </c>
      <c r="C40" s="57" t="s">
        <v>1634</v>
      </c>
      <c r="D40" s="56" t="s">
        <v>1738</v>
      </c>
      <c r="E40" s="56" t="s">
        <v>1739</v>
      </c>
      <c r="F40" s="56" t="s">
        <v>198</v>
      </c>
      <c r="G40" s="56" t="s">
        <v>199</v>
      </c>
      <c r="H40" s="56" t="s">
        <v>199</v>
      </c>
      <c r="I40" s="56" t="s">
        <v>199</v>
      </c>
      <c r="J40" s="56" t="s">
        <v>199</v>
      </c>
      <c r="K40" s="56" t="s">
        <v>262</v>
      </c>
      <c r="L40" s="56" t="s">
        <v>904</v>
      </c>
      <c r="M40" s="58" t="s">
        <v>905</v>
      </c>
      <c r="N40" s="62" t="s">
        <v>1547</v>
      </c>
      <c r="O40" s="63" t="s">
        <v>231</v>
      </c>
      <c r="P40" s="58" t="s">
        <v>50</v>
      </c>
      <c r="Q40" s="59">
        <v>45627</v>
      </c>
      <c r="R40" s="59">
        <v>45641</v>
      </c>
      <c r="S40" s="58" t="s">
        <v>72</v>
      </c>
      <c r="T40" s="40"/>
      <c r="U40" s="56"/>
      <c r="V40" s="60"/>
      <c r="W40" s="56" t="s">
        <v>1556</v>
      </c>
      <c r="X40" s="56" t="s">
        <v>232</v>
      </c>
      <c r="Y40" s="56" t="s">
        <v>233</v>
      </c>
      <c r="Z40" s="56" t="s">
        <v>1676</v>
      </c>
      <c r="AA40" s="56" t="s">
        <v>199</v>
      </c>
      <c r="AB40" s="65" t="s">
        <v>364</v>
      </c>
      <c r="AC40" s="56" t="s">
        <v>199</v>
      </c>
      <c r="AD40" s="56" t="s">
        <v>199</v>
      </c>
      <c r="AE40" s="56" t="s">
        <v>199</v>
      </c>
      <c r="AF40" s="56" t="s">
        <v>199</v>
      </c>
      <c r="AG40" s="56" t="s">
        <v>199</v>
      </c>
      <c r="AH40" s="56" t="s">
        <v>408</v>
      </c>
      <c r="AI40" s="56" t="s">
        <v>409</v>
      </c>
      <c r="AJ40" s="58" t="s">
        <v>234</v>
      </c>
    </row>
    <row r="41" spans="2:36" ht="213.75" hidden="1">
      <c r="B41" s="56" t="s">
        <v>193</v>
      </c>
      <c r="C41" s="57" t="s">
        <v>1634</v>
      </c>
      <c r="D41" s="56" t="s">
        <v>1738</v>
      </c>
      <c r="E41" s="56" t="s">
        <v>1739</v>
      </c>
      <c r="F41" s="56" t="s">
        <v>198</v>
      </c>
      <c r="G41" s="56" t="s">
        <v>199</v>
      </c>
      <c r="H41" s="56" t="s">
        <v>199</v>
      </c>
      <c r="I41" s="56" t="s">
        <v>199</v>
      </c>
      <c r="J41" s="56" t="s">
        <v>199</v>
      </c>
      <c r="K41" s="56" t="s">
        <v>906</v>
      </c>
      <c r="L41" s="56" t="s">
        <v>907</v>
      </c>
      <c r="M41" s="58" t="s">
        <v>267</v>
      </c>
      <c r="N41" s="56" t="s">
        <v>272</v>
      </c>
      <c r="O41" s="67" t="s">
        <v>901</v>
      </c>
      <c r="P41" s="58" t="s">
        <v>72</v>
      </c>
      <c r="Q41" s="59">
        <v>45293</v>
      </c>
      <c r="R41" s="59">
        <v>45626</v>
      </c>
      <c r="S41" s="64" t="s">
        <v>72</v>
      </c>
      <c r="T41" s="40"/>
      <c r="U41" s="56"/>
      <c r="V41" s="60">
        <v>0.2</v>
      </c>
      <c r="W41" s="56" t="s">
        <v>207</v>
      </c>
      <c r="X41" s="56" t="s">
        <v>1676</v>
      </c>
      <c r="Y41" s="56" t="s">
        <v>199</v>
      </c>
      <c r="Z41" s="56" t="s">
        <v>199</v>
      </c>
      <c r="AA41" s="56" t="s">
        <v>199</v>
      </c>
      <c r="AB41" s="65" t="s">
        <v>364</v>
      </c>
      <c r="AC41" s="56" t="s">
        <v>199</v>
      </c>
      <c r="AD41" s="56" t="s">
        <v>199</v>
      </c>
      <c r="AE41" s="56" t="s">
        <v>199</v>
      </c>
      <c r="AF41" s="56" t="s">
        <v>199</v>
      </c>
      <c r="AG41" s="56" t="s">
        <v>199</v>
      </c>
      <c r="AH41" s="56" t="s">
        <v>408</v>
      </c>
      <c r="AI41" s="56" t="s">
        <v>409</v>
      </c>
      <c r="AJ41" s="58" t="s">
        <v>261</v>
      </c>
    </row>
    <row r="42" spans="2:36" ht="213.75" hidden="1">
      <c r="B42" s="56" t="s">
        <v>193</v>
      </c>
      <c r="C42" s="57" t="s">
        <v>1634</v>
      </c>
      <c r="D42" s="56" t="s">
        <v>1738</v>
      </c>
      <c r="E42" s="56" t="s">
        <v>1741</v>
      </c>
      <c r="F42" s="56" t="s">
        <v>198</v>
      </c>
      <c r="G42" s="56" t="s">
        <v>199</v>
      </c>
      <c r="H42" s="56" t="s">
        <v>199</v>
      </c>
      <c r="I42" s="56" t="s">
        <v>199</v>
      </c>
      <c r="J42" s="56" t="s">
        <v>199</v>
      </c>
      <c r="K42" s="56" t="s">
        <v>1742</v>
      </c>
      <c r="L42" s="56" t="s">
        <v>909</v>
      </c>
      <c r="M42" s="58" t="s">
        <v>910</v>
      </c>
      <c r="N42" s="56" t="s">
        <v>272</v>
      </c>
      <c r="O42" s="67" t="s">
        <v>911</v>
      </c>
      <c r="P42" s="58" t="s">
        <v>72</v>
      </c>
      <c r="Q42" s="59">
        <v>45383</v>
      </c>
      <c r="R42" s="59">
        <v>45641</v>
      </c>
      <c r="S42" s="64" t="s">
        <v>260</v>
      </c>
      <c r="T42" s="40"/>
      <c r="U42" s="56"/>
      <c r="V42" s="60">
        <v>0.8</v>
      </c>
      <c r="W42" s="56" t="s">
        <v>207</v>
      </c>
      <c r="X42" s="56" t="s">
        <v>1676</v>
      </c>
      <c r="Y42" s="56" t="s">
        <v>199</v>
      </c>
      <c r="Z42" s="56" t="s">
        <v>199</v>
      </c>
      <c r="AA42" s="56" t="s">
        <v>199</v>
      </c>
      <c r="AB42" s="65" t="s">
        <v>364</v>
      </c>
      <c r="AC42" s="56" t="s">
        <v>199</v>
      </c>
      <c r="AD42" s="56" t="s">
        <v>199</v>
      </c>
      <c r="AE42" s="56" t="s">
        <v>199</v>
      </c>
      <c r="AF42" s="56" t="s">
        <v>199</v>
      </c>
      <c r="AG42" s="56" t="s">
        <v>199</v>
      </c>
      <c r="AH42" s="56" t="s">
        <v>408</v>
      </c>
      <c r="AI42" s="56" t="s">
        <v>409</v>
      </c>
      <c r="AJ42" s="58" t="s">
        <v>261</v>
      </c>
    </row>
    <row r="43" spans="2:36" ht="213.75" hidden="1">
      <c r="B43" s="56" t="s">
        <v>193</v>
      </c>
      <c r="C43" s="57" t="s">
        <v>1634</v>
      </c>
      <c r="D43" s="56" t="s">
        <v>1738</v>
      </c>
      <c r="E43" s="56" t="s">
        <v>1741</v>
      </c>
      <c r="F43" s="56" t="s">
        <v>198</v>
      </c>
      <c r="G43" s="56" t="s">
        <v>199</v>
      </c>
      <c r="H43" s="56" t="s">
        <v>199</v>
      </c>
      <c r="I43" s="56" t="s">
        <v>199</v>
      </c>
      <c r="J43" s="56" t="s">
        <v>199</v>
      </c>
      <c r="K43" s="56" t="s">
        <v>262</v>
      </c>
      <c r="L43" s="56" t="s">
        <v>913</v>
      </c>
      <c r="M43" s="58" t="s">
        <v>914</v>
      </c>
      <c r="N43" s="62" t="s">
        <v>1547</v>
      </c>
      <c r="O43" s="63" t="s">
        <v>231</v>
      </c>
      <c r="P43" s="58" t="s">
        <v>50</v>
      </c>
      <c r="Q43" s="59">
        <v>45627</v>
      </c>
      <c r="R43" s="59">
        <v>45641</v>
      </c>
      <c r="S43" s="58" t="s">
        <v>72</v>
      </c>
      <c r="T43" s="40"/>
      <c r="U43" s="56"/>
      <c r="V43" s="60"/>
      <c r="W43" s="56" t="s">
        <v>1556</v>
      </c>
      <c r="X43" s="56" t="s">
        <v>232</v>
      </c>
      <c r="Y43" s="56" t="s">
        <v>233</v>
      </c>
      <c r="Z43" s="56" t="s">
        <v>1676</v>
      </c>
      <c r="AA43" s="56" t="s">
        <v>199</v>
      </c>
      <c r="AB43" s="65" t="s">
        <v>364</v>
      </c>
      <c r="AC43" s="56" t="s">
        <v>199</v>
      </c>
      <c r="AD43" s="56" t="s">
        <v>199</v>
      </c>
      <c r="AE43" s="56" t="s">
        <v>199</v>
      </c>
      <c r="AF43" s="56" t="s">
        <v>199</v>
      </c>
      <c r="AG43" s="56" t="s">
        <v>199</v>
      </c>
      <c r="AH43" s="56" t="s">
        <v>408</v>
      </c>
      <c r="AI43" s="56" t="s">
        <v>409</v>
      </c>
      <c r="AJ43" s="58" t="s">
        <v>234</v>
      </c>
    </row>
    <row r="44" spans="2:36" ht="213.75" hidden="1">
      <c r="B44" s="56" t="s">
        <v>193</v>
      </c>
      <c r="C44" s="57" t="s">
        <v>1634</v>
      </c>
      <c r="D44" s="56" t="s">
        <v>1738</v>
      </c>
      <c r="E44" s="56" t="s">
        <v>1741</v>
      </c>
      <c r="F44" s="56" t="s">
        <v>198</v>
      </c>
      <c r="G44" s="56" t="s">
        <v>199</v>
      </c>
      <c r="H44" s="56" t="s">
        <v>199</v>
      </c>
      <c r="I44" s="56" t="s">
        <v>199</v>
      </c>
      <c r="J44" s="56" t="s">
        <v>199</v>
      </c>
      <c r="K44" s="56" t="s">
        <v>915</v>
      </c>
      <c r="L44" s="56" t="s">
        <v>916</v>
      </c>
      <c r="M44" s="58" t="s">
        <v>267</v>
      </c>
      <c r="N44" s="56" t="s">
        <v>272</v>
      </c>
      <c r="O44" s="67" t="s">
        <v>911</v>
      </c>
      <c r="P44" s="58" t="s">
        <v>72</v>
      </c>
      <c r="Q44" s="59">
        <v>45383</v>
      </c>
      <c r="R44" s="59">
        <v>45657</v>
      </c>
      <c r="S44" s="64" t="s">
        <v>72</v>
      </c>
      <c r="T44" s="40"/>
      <c r="U44" s="56"/>
      <c r="V44" s="60">
        <v>0.2</v>
      </c>
      <c r="W44" s="56" t="s">
        <v>207</v>
      </c>
      <c r="X44" s="56" t="s">
        <v>1676</v>
      </c>
      <c r="Y44" s="56" t="s">
        <v>199</v>
      </c>
      <c r="Z44" s="56"/>
      <c r="AA44" s="56"/>
      <c r="AB44" s="65" t="s">
        <v>364</v>
      </c>
      <c r="AC44" s="56" t="s">
        <v>199</v>
      </c>
      <c r="AD44" s="56" t="s">
        <v>199</v>
      </c>
      <c r="AE44" s="56" t="s">
        <v>199</v>
      </c>
      <c r="AF44" s="56" t="s">
        <v>199</v>
      </c>
      <c r="AG44" s="56" t="s">
        <v>199</v>
      </c>
      <c r="AH44" s="56" t="s">
        <v>408</v>
      </c>
      <c r="AI44" s="56" t="s">
        <v>409</v>
      </c>
      <c r="AJ44" s="58" t="s">
        <v>261</v>
      </c>
    </row>
    <row r="45" spans="2:36" ht="270.75" hidden="1">
      <c r="B45" s="68" t="s">
        <v>193</v>
      </c>
      <c r="C45" s="69" t="s">
        <v>1634</v>
      </c>
      <c r="D45" s="65" t="s">
        <v>388</v>
      </c>
      <c r="E45" s="65" t="s">
        <v>390</v>
      </c>
      <c r="F45" s="65" t="s">
        <v>391</v>
      </c>
      <c r="G45" s="65" t="s">
        <v>392</v>
      </c>
      <c r="H45" s="65" t="s">
        <v>254</v>
      </c>
      <c r="I45" s="65" t="s">
        <v>199</v>
      </c>
      <c r="J45" s="65" t="s">
        <v>199</v>
      </c>
      <c r="K45" s="56" t="s">
        <v>393</v>
      </c>
      <c r="L45" s="56" t="s">
        <v>394</v>
      </c>
      <c r="M45" s="58" t="s">
        <v>395</v>
      </c>
      <c r="N45" s="65" t="s">
        <v>396</v>
      </c>
      <c r="O45" s="65" t="s">
        <v>397</v>
      </c>
      <c r="P45" s="65" t="s">
        <v>84</v>
      </c>
      <c r="Q45" s="66">
        <v>45293</v>
      </c>
      <c r="R45" s="66">
        <v>45626</v>
      </c>
      <c r="S45" s="65" t="s">
        <v>398</v>
      </c>
      <c r="T45" s="65" t="s">
        <v>206</v>
      </c>
      <c r="U45" s="40" t="s">
        <v>206</v>
      </c>
      <c r="V45" s="60">
        <v>0.5</v>
      </c>
      <c r="W45" s="65" t="s">
        <v>1743</v>
      </c>
      <c r="X45" s="65" t="s">
        <v>1660</v>
      </c>
      <c r="Y45" s="65" t="s">
        <v>1673</v>
      </c>
      <c r="Z45" s="65" t="s">
        <v>1556</v>
      </c>
      <c r="AA45" s="65" t="s">
        <v>199</v>
      </c>
      <c r="AB45" s="65" t="s">
        <v>364</v>
      </c>
      <c r="AC45" s="65" t="s">
        <v>199</v>
      </c>
      <c r="AD45" s="65" t="s">
        <v>199</v>
      </c>
      <c r="AE45" s="65" t="s">
        <v>199</v>
      </c>
      <c r="AF45" s="65" t="s">
        <v>199</v>
      </c>
      <c r="AG45" s="65" t="s">
        <v>199</v>
      </c>
      <c r="AH45" s="65" t="s">
        <v>402</v>
      </c>
      <c r="AI45" s="65" t="s">
        <v>403</v>
      </c>
      <c r="AJ45" s="65" t="s">
        <v>404</v>
      </c>
    </row>
    <row r="46" spans="2:36" ht="270.75" hidden="1">
      <c r="B46" s="68" t="s">
        <v>193</v>
      </c>
      <c r="C46" s="69" t="s">
        <v>1634</v>
      </c>
      <c r="D46" s="65" t="s">
        <v>388</v>
      </c>
      <c r="E46" s="65" t="s">
        <v>390</v>
      </c>
      <c r="F46" s="65" t="s">
        <v>391</v>
      </c>
      <c r="G46" s="65" t="s">
        <v>392</v>
      </c>
      <c r="H46" s="65" t="s">
        <v>254</v>
      </c>
      <c r="I46" s="65" t="s">
        <v>199</v>
      </c>
      <c r="J46" s="65" t="s">
        <v>199</v>
      </c>
      <c r="K46" s="56" t="s">
        <v>405</v>
      </c>
      <c r="L46" s="56" t="s">
        <v>406</v>
      </c>
      <c r="M46" s="58" t="s">
        <v>407</v>
      </c>
      <c r="N46" s="65" t="s">
        <v>396</v>
      </c>
      <c r="O46" s="65" t="s">
        <v>397</v>
      </c>
      <c r="P46" s="65" t="s">
        <v>84</v>
      </c>
      <c r="Q46" s="66">
        <v>45293</v>
      </c>
      <c r="R46" s="66">
        <v>45626</v>
      </c>
      <c r="S46" s="65" t="s">
        <v>398</v>
      </c>
      <c r="T46" s="65" t="s">
        <v>206</v>
      </c>
      <c r="U46" s="40" t="s">
        <v>206</v>
      </c>
      <c r="V46" s="60">
        <v>0.3</v>
      </c>
      <c r="W46" s="65" t="s">
        <v>1743</v>
      </c>
      <c r="X46" s="65" t="s">
        <v>1660</v>
      </c>
      <c r="Y46" s="65" t="s">
        <v>1673</v>
      </c>
      <c r="Z46" s="65" t="s">
        <v>1556</v>
      </c>
      <c r="AA46" s="65" t="s">
        <v>199</v>
      </c>
      <c r="AB46" s="65" t="s">
        <v>364</v>
      </c>
      <c r="AC46" s="65" t="s">
        <v>199</v>
      </c>
      <c r="AD46" s="65" t="s">
        <v>199</v>
      </c>
      <c r="AE46" s="65" t="s">
        <v>199</v>
      </c>
      <c r="AF46" s="65" t="s">
        <v>199</v>
      </c>
      <c r="AG46" s="65" t="s">
        <v>199</v>
      </c>
      <c r="AH46" s="65" t="s">
        <v>408</v>
      </c>
      <c r="AI46" s="65" t="s">
        <v>409</v>
      </c>
      <c r="AJ46" s="65" t="s">
        <v>404</v>
      </c>
    </row>
    <row r="47" spans="2:36" ht="270.75" hidden="1">
      <c r="B47" s="68" t="s">
        <v>193</v>
      </c>
      <c r="C47" s="69" t="s">
        <v>1634</v>
      </c>
      <c r="D47" s="65" t="s">
        <v>388</v>
      </c>
      <c r="E47" s="65" t="s">
        <v>390</v>
      </c>
      <c r="F47" s="65" t="s">
        <v>391</v>
      </c>
      <c r="G47" s="65" t="s">
        <v>392</v>
      </c>
      <c r="H47" s="65" t="s">
        <v>254</v>
      </c>
      <c r="I47" s="65" t="s">
        <v>199</v>
      </c>
      <c r="J47" s="65" t="s">
        <v>199</v>
      </c>
      <c r="K47" s="56" t="s">
        <v>410</v>
      </c>
      <c r="L47" s="56" t="s">
        <v>411</v>
      </c>
      <c r="M47" s="58" t="s">
        <v>412</v>
      </c>
      <c r="N47" s="65" t="s">
        <v>396</v>
      </c>
      <c r="O47" s="65" t="s">
        <v>397</v>
      </c>
      <c r="P47" s="65" t="s">
        <v>84</v>
      </c>
      <c r="Q47" s="66">
        <v>45293</v>
      </c>
      <c r="R47" s="66">
        <v>45626</v>
      </c>
      <c r="S47" s="65" t="s">
        <v>398</v>
      </c>
      <c r="T47" s="65" t="s">
        <v>206</v>
      </c>
      <c r="U47" s="40" t="s">
        <v>206</v>
      </c>
      <c r="V47" s="60">
        <v>0.2</v>
      </c>
      <c r="W47" s="65" t="s">
        <v>1743</v>
      </c>
      <c r="X47" s="65" t="s">
        <v>1660</v>
      </c>
      <c r="Y47" s="65" t="s">
        <v>1673</v>
      </c>
      <c r="Z47" s="65" t="s">
        <v>1556</v>
      </c>
      <c r="AA47" s="65" t="s">
        <v>199</v>
      </c>
      <c r="AB47" s="65" t="s">
        <v>364</v>
      </c>
      <c r="AC47" s="65" t="s">
        <v>199</v>
      </c>
      <c r="AD47" s="65" t="s">
        <v>199</v>
      </c>
      <c r="AE47" s="65" t="s">
        <v>199</v>
      </c>
      <c r="AF47" s="65" t="s">
        <v>199</v>
      </c>
      <c r="AG47" s="65" t="s">
        <v>199</v>
      </c>
      <c r="AH47" s="65" t="s">
        <v>402</v>
      </c>
      <c r="AI47" s="65" t="s">
        <v>403</v>
      </c>
      <c r="AJ47" s="65" t="s">
        <v>404</v>
      </c>
    </row>
    <row r="48" spans="2:36" ht="114" hidden="1" customHeight="1">
      <c r="B48" s="68" t="s">
        <v>193</v>
      </c>
      <c r="C48" s="69" t="s">
        <v>1634</v>
      </c>
      <c r="D48" s="65" t="s">
        <v>388</v>
      </c>
      <c r="E48" s="65" t="s">
        <v>413</v>
      </c>
      <c r="F48" s="65" t="s">
        <v>391</v>
      </c>
      <c r="G48" s="65" t="s">
        <v>392</v>
      </c>
      <c r="H48" s="65" t="s">
        <v>254</v>
      </c>
      <c r="I48" s="65" t="s">
        <v>199</v>
      </c>
      <c r="J48" s="65" t="s">
        <v>199</v>
      </c>
      <c r="K48" s="56" t="s">
        <v>414</v>
      </c>
      <c r="L48" s="56" t="s">
        <v>1744</v>
      </c>
      <c r="M48" s="58" t="s">
        <v>346</v>
      </c>
      <c r="N48" s="65" t="s">
        <v>396</v>
      </c>
      <c r="O48" s="56" t="s">
        <v>416</v>
      </c>
      <c r="P48" s="56" t="s">
        <v>84</v>
      </c>
      <c r="Q48" s="59">
        <v>45306</v>
      </c>
      <c r="R48" s="59">
        <v>45321</v>
      </c>
      <c r="S48" s="59" t="s">
        <v>50</v>
      </c>
      <c r="T48" s="39" t="s">
        <v>206</v>
      </c>
      <c r="U48" s="58" t="s">
        <v>206</v>
      </c>
      <c r="V48" s="60">
        <v>0.05</v>
      </c>
      <c r="W48" s="56" t="s">
        <v>1556</v>
      </c>
      <c r="X48" s="56" t="s">
        <v>354</v>
      </c>
      <c r="Y48" s="56" t="s">
        <v>355</v>
      </c>
      <c r="Z48" s="56" t="s">
        <v>199</v>
      </c>
      <c r="AA48" s="58" t="s">
        <v>199</v>
      </c>
      <c r="AB48" s="56" t="s">
        <v>1677</v>
      </c>
      <c r="AC48" s="56" t="s">
        <v>1680</v>
      </c>
      <c r="AD48" s="56" t="s">
        <v>199</v>
      </c>
      <c r="AE48" s="56" t="s">
        <v>199</v>
      </c>
      <c r="AF48" s="56" t="s">
        <v>199</v>
      </c>
      <c r="AG48" s="56" t="s">
        <v>199</v>
      </c>
      <c r="AH48" s="56" t="s">
        <v>199</v>
      </c>
      <c r="AI48" s="56" t="s">
        <v>199</v>
      </c>
      <c r="AJ48" s="56" t="s">
        <v>418</v>
      </c>
    </row>
    <row r="49" spans="2:36" ht="270.75" hidden="1">
      <c r="B49" s="68" t="s">
        <v>193</v>
      </c>
      <c r="C49" s="69" t="s">
        <v>1634</v>
      </c>
      <c r="D49" s="65" t="s">
        <v>388</v>
      </c>
      <c r="E49" s="65" t="s">
        <v>413</v>
      </c>
      <c r="F49" s="65" t="s">
        <v>391</v>
      </c>
      <c r="G49" s="65" t="s">
        <v>392</v>
      </c>
      <c r="H49" s="65" t="s">
        <v>254</v>
      </c>
      <c r="I49" s="65" t="s">
        <v>199</v>
      </c>
      <c r="J49" s="65" t="s">
        <v>199</v>
      </c>
      <c r="K49" s="56" t="s">
        <v>419</v>
      </c>
      <c r="L49" s="56" t="s">
        <v>420</v>
      </c>
      <c r="M49" s="58" t="s">
        <v>421</v>
      </c>
      <c r="N49" s="65" t="s">
        <v>396</v>
      </c>
      <c r="O49" s="56" t="s">
        <v>416</v>
      </c>
      <c r="P49" s="56" t="s">
        <v>84</v>
      </c>
      <c r="Q49" s="59">
        <v>45350</v>
      </c>
      <c r="R49" s="59">
        <v>45626</v>
      </c>
      <c r="S49" s="70" t="s">
        <v>422</v>
      </c>
      <c r="T49" s="39" t="s">
        <v>206</v>
      </c>
      <c r="U49" s="58" t="s">
        <v>206</v>
      </c>
      <c r="V49" s="60">
        <v>0.2</v>
      </c>
      <c r="W49" s="56" t="s">
        <v>1556</v>
      </c>
      <c r="X49" s="56" t="s">
        <v>354</v>
      </c>
      <c r="Y49" s="56" t="s">
        <v>355</v>
      </c>
      <c r="Z49" s="56" t="s">
        <v>1690</v>
      </c>
      <c r="AA49" s="58" t="s">
        <v>199</v>
      </c>
      <c r="AB49" s="56" t="s">
        <v>1677</v>
      </c>
      <c r="AC49" s="56" t="s">
        <v>1680</v>
      </c>
      <c r="AD49" s="56" t="s">
        <v>199</v>
      </c>
      <c r="AE49" s="56" t="s">
        <v>199</v>
      </c>
      <c r="AF49" s="56" t="s">
        <v>199</v>
      </c>
      <c r="AG49" s="56" t="s">
        <v>199</v>
      </c>
      <c r="AH49" s="56" t="s">
        <v>199</v>
      </c>
      <c r="AI49" s="56" t="s">
        <v>199</v>
      </c>
      <c r="AJ49" s="56" t="s">
        <v>418</v>
      </c>
    </row>
    <row r="50" spans="2:36" ht="270.75" hidden="1">
      <c r="B50" s="68" t="s">
        <v>193</v>
      </c>
      <c r="C50" s="69" t="s">
        <v>1634</v>
      </c>
      <c r="D50" s="65" t="s">
        <v>388</v>
      </c>
      <c r="E50" s="65" t="s">
        <v>413</v>
      </c>
      <c r="F50" s="65" t="s">
        <v>391</v>
      </c>
      <c r="G50" s="65" t="s">
        <v>392</v>
      </c>
      <c r="H50" s="65" t="s">
        <v>254</v>
      </c>
      <c r="I50" s="65" t="s">
        <v>199</v>
      </c>
      <c r="J50" s="65" t="s">
        <v>199</v>
      </c>
      <c r="K50" s="56" t="s">
        <v>424</v>
      </c>
      <c r="L50" s="56" t="s">
        <v>351</v>
      </c>
      <c r="M50" s="58" t="s">
        <v>425</v>
      </c>
      <c r="N50" s="65" t="s">
        <v>396</v>
      </c>
      <c r="O50" s="56" t="s">
        <v>416</v>
      </c>
      <c r="P50" s="56" t="s">
        <v>84</v>
      </c>
      <c r="Q50" s="59">
        <v>45350</v>
      </c>
      <c r="R50" s="59">
        <v>45626</v>
      </c>
      <c r="S50" s="59" t="s">
        <v>50</v>
      </c>
      <c r="T50" s="39" t="s">
        <v>206</v>
      </c>
      <c r="U50" s="58" t="s">
        <v>206</v>
      </c>
      <c r="V50" s="60">
        <v>0.2</v>
      </c>
      <c r="W50" s="56" t="s">
        <v>1556</v>
      </c>
      <c r="X50" s="56" t="s">
        <v>354</v>
      </c>
      <c r="Y50" s="56" t="s">
        <v>355</v>
      </c>
      <c r="Z50" s="56" t="s">
        <v>1690</v>
      </c>
      <c r="AA50" s="58" t="s">
        <v>199</v>
      </c>
      <c r="AB50" s="56" t="s">
        <v>1677</v>
      </c>
      <c r="AC50" s="56" t="s">
        <v>1680</v>
      </c>
      <c r="AD50" s="56" t="s">
        <v>199</v>
      </c>
      <c r="AE50" s="56" t="s">
        <v>199</v>
      </c>
      <c r="AF50" s="56" t="s">
        <v>199</v>
      </c>
      <c r="AG50" s="56" t="s">
        <v>199</v>
      </c>
      <c r="AH50" s="56" t="s">
        <v>199</v>
      </c>
      <c r="AI50" s="56" t="s">
        <v>199</v>
      </c>
      <c r="AJ50" s="56" t="s">
        <v>418</v>
      </c>
    </row>
    <row r="51" spans="2:36" ht="270.75" hidden="1">
      <c r="B51" s="68" t="s">
        <v>193</v>
      </c>
      <c r="C51" s="69" t="s">
        <v>1634</v>
      </c>
      <c r="D51" s="65" t="s">
        <v>388</v>
      </c>
      <c r="E51" s="65" t="s">
        <v>413</v>
      </c>
      <c r="F51" s="65" t="s">
        <v>391</v>
      </c>
      <c r="G51" s="65" t="s">
        <v>392</v>
      </c>
      <c r="H51" s="65" t="s">
        <v>254</v>
      </c>
      <c r="I51" s="65" t="s">
        <v>199</v>
      </c>
      <c r="J51" s="65" t="s">
        <v>199</v>
      </c>
      <c r="K51" s="56" t="s">
        <v>1745</v>
      </c>
      <c r="L51" s="56" t="s">
        <v>427</v>
      </c>
      <c r="M51" s="58" t="s">
        <v>428</v>
      </c>
      <c r="N51" s="65" t="s">
        <v>396</v>
      </c>
      <c r="O51" s="56" t="s">
        <v>416</v>
      </c>
      <c r="P51" s="56" t="s">
        <v>84</v>
      </c>
      <c r="Q51" s="59">
        <v>45350</v>
      </c>
      <c r="R51" s="59">
        <v>45626</v>
      </c>
      <c r="S51" s="59" t="s">
        <v>50</v>
      </c>
      <c r="T51" s="39" t="s">
        <v>206</v>
      </c>
      <c r="U51" s="58" t="s">
        <v>206</v>
      </c>
      <c r="V51" s="60">
        <v>0.25</v>
      </c>
      <c r="W51" s="56" t="s">
        <v>1556</v>
      </c>
      <c r="X51" s="56" t="s">
        <v>354</v>
      </c>
      <c r="Y51" s="56" t="s">
        <v>355</v>
      </c>
      <c r="Z51" s="56" t="s">
        <v>199</v>
      </c>
      <c r="AA51" s="58" t="s">
        <v>199</v>
      </c>
      <c r="AB51" s="56" t="s">
        <v>1677</v>
      </c>
      <c r="AC51" s="56" t="s">
        <v>1680</v>
      </c>
      <c r="AD51" s="56" t="s">
        <v>199</v>
      </c>
      <c r="AE51" s="56" t="s">
        <v>199</v>
      </c>
      <c r="AF51" s="56" t="s">
        <v>199</v>
      </c>
      <c r="AG51" s="56" t="s">
        <v>199</v>
      </c>
      <c r="AH51" s="56" t="s">
        <v>199</v>
      </c>
      <c r="AI51" s="56" t="s">
        <v>199</v>
      </c>
      <c r="AJ51" s="56" t="s">
        <v>418</v>
      </c>
    </row>
    <row r="52" spans="2:36" ht="270.75" hidden="1">
      <c r="B52" s="68" t="s">
        <v>193</v>
      </c>
      <c r="C52" s="69" t="s">
        <v>1634</v>
      </c>
      <c r="D52" s="65" t="s">
        <v>388</v>
      </c>
      <c r="E52" s="65" t="s">
        <v>413</v>
      </c>
      <c r="F52" s="65" t="s">
        <v>391</v>
      </c>
      <c r="G52" s="65" t="s">
        <v>392</v>
      </c>
      <c r="H52" s="65" t="s">
        <v>254</v>
      </c>
      <c r="I52" s="65" t="s">
        <v>199</v>
      </c>
      <c r="J52" s="65" t="s">
        <v>199</v>
      </c>
      <c r="K52" s="56" t="s">
        <v>429</v>
      </c>
      <c r="L52" s="56" t="s">
        <v>430</v>
      </c>
      <c r="M52" s="58" t="s">
        <v>431</v>
      </c>
      <c r="N52" s="65" t="s">
        <v>396</v>
      </c>
      <c r="O52" s="56" t="s">
        <v>416</v>
      </c>
      <c r="P52" s="56" t="s">
        <v>84</v>
      </c>
      <c r="Q52" s="59">
        <v>45597</v>
      </c>
      <c r="R52" s="59">
        <v>45626</v>
      </c>
      <c r="S52" s="59" t="s">
        <v>50</v>
      </c>
      <c r="T52" s="39" t="s">
        <v>206</v>
      </c>
      <c r="U52" s="58" t="s">
        <v>206</v>
      </c>
      <c r="V52" s="60">
        <v>0.25</v>
      </c>
      <c r="W52" s="56" t="s">
        <v>1556</v>
      </c>
      <c r="X52" s="56" t="s">
        <v>1743</v>
      </c>
      <c r="Y52" s="56" t="s">
        <v>354</v>
      </c>
      <c r="Z52" s="56" t="s">
        <v>355</v>
      </c>
      <c r="AA52" s="58" t="s">
        <v>199</v>
      </c>
      <c r="AB52" s="56" t="s">
        <v>1677</v>
      </c>
      <c r="AC52" s="56" t="s">
        <v>1680</v>
      </c>
      <c r="AD52" s="56" t="s">
        <v>364</v>
      </c>
      <c r="AE52" s="56" t="s">
        <v>199</v>
      </c>
      <c r="AF52" s="56" t="s">
        <v>199</v>
      </c>
      <c r="AG52" s="56" t="s">
        <v>199</v>
      </c>
      <c r="AH52" s="56" t="s">
        <v>408</v>
      </c>
      <c r="AI52" s="56" t="s">
        <v>409</v>
      </c>
      <c r="AJ52" s="56" t="s">
        <v>418</v>
      </c>
    </row>
    <row r="53" spans="2:36" ht="270.75" hidden="1">
      <c r="B53" s="68" t="s">
        <v>193</v>
      </c>
      <c r="C53" s="69" t="s">
        <v>1634</v>
      </c>
      <c r="D53" s="65" t="s">
        <v>388</v>
      </c>
      <c r="E53" s="65" t="s">
        <v>413</v>
      </c>
      <c r="F53" s="65" t="s">
        <v>391</v>
      </c>
      <c r="G53" s="65" t="s">
        <v>392</v>
      </c>
      <c r="H53" s="65" t="s">
        <v>254</v>
      </c>
      <c r="I53" s="65" t="s">
        <v>199</v>
      </c>
      <c r="J53" s="65" t="s">
        <v>199</v>
      </c>
      <c r="K53" s="56" t="s">
        <v>432</v>
      </c>
      <c r="L53" s="56" t="s">
        <v>433</v>
      </c>
      <c r="M53" s="58" t="s">
        <v>434</v>
      </c>
      <c r="N53" s="65" t="s">
        <v>396</v>
      </c>
      <c r="O53" s="67" t="s">
        <v>416</v>
      </c>
      <c r="P53" s="56" t="s">
        <v>84</v>
      </c>
      <c r="Q53" s="59">
        <v>45350</v>
      </c>
      <c r="R53" s="59">
        <v>45626</v>
      </c>
      <c r="S53" s="59" t="s">
        <v>50</v>
      </c>
      <c r="T53" s="39" t="s">
        <v>206</v>
      </c>
      <c r="U53" s="58" t="s">
        <v>206</v>
      </c>
      <c r="V53" s="60">
        <v>0.05</v>
      </c>
      <c r="W53" s="56" t="s">
        <v>1556</v>
      </c>
      <c r="X53" s="56" t="s">
        <v>1743</v>
      </c>
      <c r="Y53" s="56" t="s">
        <v>354</v>
      </c>
      <c r="Z53" s="56" t="s">
        <v>355</v>
      </c>
      <c r="AA53" s="58" t="s">
        <v>199</v>
      </c>
      <c r="AB53" s="56" t="s">
        <v>1677</v>
      </c>
      <c r="AC53" s="56" t="s">
        <v>1680</v>
      </c>
      <c r="AD53" s="56" t="s">
        <v>364</v>
      </c>
      <c r="AE53" s="56" t="s">
        <v>199</v>
      </c>
      <c r="AF53" s="56" t="s">
        <v>199</v>
      </c>
      <c r="AG53" s="56" t="s">
        <v>199</v>
      </c>
      <c r="AH53" s="56" t="s">
        <v>408</v>
      </c>
      <c r="AI53" s="56" t="s">
        <v>409</v>
      </c>
      <c r="AJ53" s="56" t="s">
        <v>418</v>
      </c>
    </row>
    <row r="54" spans="2:36" ht="270.75" hidden="1">
      <c r="B54" s="68" t="s">
        <v>193</v>
      </c>
      <c r="C54" s="69" t="s">
        <v>1634</v>
      </c>
      <c r="D54" s="65" t="s">
        <v>388</v>
      </c>
      <c r="E54" s="65" t="s">
        <v>413</v>
      </c>
      <c r="F54" s="65" t="s">
        <v>391</v>
      </c>
      <c r="G54" s="65" t="s">
        <v>392</v>
      </c>
      <c r="H54" s="65" t="s">
        <v>254</v>
      </c>
      <c r="I54" s="65" t="s">
        <v>199</v>
      </c>
      <c r="J54" s="65" t="s">
        <v>199</v>
      </c>
      <c r="K54" s="56" t="s">
        <v>435</v>
      </c>
      <c r="L54" s="56" t="s">
        <v>1746</v>
      </c>
      <c r="M54" s="58" t="s">
        <v>437</v>
      </c>
      <c r="N54" s="56" t="s">
        <v>438</v>
      </c>
      <c r="O54" s="67" t="s">
        <v>439</v>
      </c>
      <c r="P54" s="56" t="s">
        <v>50</v>
      </c>
      <c r="Q54" s="59">
        <v>45352</v>
      </c>
      <c r="R54" s="59">
        <v>45596</v>
      </c>
      <c r="S54" s="59" t="s">
        <v>84</v>
      </c>
      <c r="T54" s="39"/>
      <c r="U54" s="58"/>
      <c r="V54" s="60"/>
      <c r="W54" s="56" t="s">
        <v>1556</v>
      </c>
      <c r="X54" s="56" t="s">
        <v>1743</v>
      </c>
      <c r="Y54" s="56" t="s">
        <v>354</v>
      </c>
      <c r="Z54" s="56" t="s">
        <v>355</v>
      </c>
      <c r="AA54" s="58" t="s">
        <v>199</v>
      </c>
      <c r="AB54" s="56" t="s">
        <v>1677</v>
      </c>
      <c r="AC54" s="56" t="s">
        <v>1680</v>
      </c>
      <c r="AD54" s="56" t="s">
        <v>199</v>
      </c>
      <c r="AE54" s="56" t="s">
        <v>199</v>
      </c>
      <c r="AF54" s="56" t="s">
        <v>199</v>
      </c>
      <c r="AG54" s="56" t="s">
        <v>199</v>
      </c>
      <c r="AH54" s="56" t="s">
        <v>199</v>
      </c>
      <c r="AI54" s="56" t="s">
        <v>199</v>
      </c>
      <c r="AJ54" s="56" t="s">
        <v>234</v>
      </c>
    </row>
    <row r="55" spans="2:36" ht="114" hidden="1" customHeight="1">
      <c r="B55" s="68" t="s">
        <v>193</v>
      </c>
      <c r="C55" s="69" t="s">
        <v>1634</v>
      </c>
      <c r="D55" s="65" t="s">
        <v>388</v>
      </c>
      <c r="E55" s="65" t="s">
        <v>440</v>
      </c>
      <c r="F55" s="65" t="s">
        <v>391</v>
      </c>
      <c r="G55" s="65" t="s">
        <v>392</v>
      </c>
      <c r="H55" s="65" t="s">
        <v>254</v>
      </c>
      <c r="I55" s="65" t="s">
        <v>199</v>
      </c>
      <c r="J55" s="65" t="s">
        <v>199</v>
      </c>
      <c r="K55" s="56" t="s">
        <v>441</v>
      </c>
      <c r="L55" s="56" t="s">
        <v>442</v>
      </c>
      <c r="M55" s="58" t="s">
        <v>1747</v>
      </c>
      <c r="N55" s="56" t="s">
        <v>444</v>
      </c>
      <c r="O55" s="56" t="s">
        <v>445</v>
      </c>
      <c r="P55" s="56" t="s">
        <v>84</v>
      </c>
      <c r="Q55" s="59">
        <v>45350</v>
      </c>
      <c r="R55" s="59">
        <v>45442</v>
      </c>
      <c r="S55" s="59" t="s">
        <v>1664</v>
      </c>
      <c r="T55" s="40">
        <v>8000000</v>
      </c>
      <c r="U55" s="58">
        <v>618</v>
      </c>
      <c r="V55" s="60">
        <v>0.15</v>
      </c>
      <c r="W55" s="56" t="s">
        <v>207</v>
      </c>
      <c r="X55" s="56" t="s">
        <v>1556</v>
      </c>
      <c r="Y55" s="56" t="s">
        <v>199</v>
      </c>
      <c r="Z55" s="56" t="s">
        <v>199</v>
      </c>
      <c r="AA55" s="58" t="s">
        <v>199</v>
      </c>
      <c r="AB55" s="56" t="s">
        <v>1682</v>
      </c>
      <c r="AC55" s="56" t="s">
        <v>248</v>
      </c>
      <c r="AD55" s="56" t="s">
        <v>199</v>
      </c>
      <c r="AE55" s="56" t="s">
        <v>199</v>
      </c>
      <c r="AF55" s="56" t="s">
        <v>199</v>
      </c>
      <c r="AG55" s="56" t="s">
        <v>199</v>
      </c>
      <c r="AH55" s="56" t="s">
        <v>199</v>
      </c>
      <c r="AI55" s="56" t="s">
        <v>199</v>
      </c>
      <c r="AJ55" s="56" t="s">
        <v>418</v>
      </c>
    </row>
    <row r="56" spans="2:36" ht="270.75" hidden="1">
      <c r="B56" s="68" t="s">
        <v>193</v>
      </c>
      <c r="C56" s="69" t="s">
        <v>1634</v>
      </c>
      <c r="D56" s="65" t="s">
        <v>388</v>
      </c>
      <c r="E56" s="65" t="s">
        <v>440</v>
      </c>
      <c r="F56" s="65" t="s">
        <v>391</v>
      </c>
      <c r="G56" s="65" t="s">
        <v>392</v>
      </c>
      <c r="H56" s="65" t="s">
        <v>254</v>
      </c>
      <c r="I56" s="65" t="s">
        <v>199</v>
      </c>
      <c r="J56" s="65" t="s">
        <v>199</v>
      </c>
      <c r="K56" s="56" t="s">
        <v>446</v>
      </c>
      <c r="L56" s="56" t="s">
        <v>447</v>
      </c>
      <c r="M56" s="58" t="s">
        <v>448</v>
      </c>
      <c r="N56" s="56" t="s">
        <v>444</v>
      </c>
      <c r="O56" s="56" t="s">
        <v>445</v>
      </c>
      <c r="P56" s="56" t="s">
        <v>84</v>
      </c>
      <c r="Q56" s="59">
        <v>45444</v>
      </c>
      <c r="R56" s="59">
        <v>45596</v>
      </c>
      <c r="S56" s="59" t="s">
        <v>1664</v>
      </c>
      <c r="T56" s="40">
        <v>30000000</v>
      </c>
      <c r="U56" s="58">
        <v>618</v>
      </c>
      <c r="V56" s="60">
        <v>0.7</v>
      </c>
      <c r="W56" s="56" t="s">
        <v>1556</v>
      </c>
      <c r="X56" s="56" t="s">
        <v>1743</v>
      </c>
      <c r="Y56" s="56" t="s">
        <v>1687</v>
      </c>
      <c r="Z56" s="56" t="s">
        <v>1688</v>
      </c>
      <c r="AA56" s="58" t="s">
        <v>199</v>
      </c>
      <c r="AB56" s="56" t="s">
        <v>364</v>
      </c>
      <c r="AC56" s="56" t="s">
        <v>248</v>
      </c>
      <c r="AD56" s="56" t="s">
        <v>199</v>
      </c>
      <c r="AE56" s="56" t="s">
        <v>199</v>
      </c>
      <c r="AF56" s="56" t="s">
        <v>199</v>
      </c>
      <c r="AG56" s="56" t="s">
        <v>199</v>
      </c>
      <c r="AH56" s="56" t="s">
        <v>408</v>
      </c>
      <c r="AI56" s="56" t="s">
        <v>409</v>
      </c>
      <c r="AJ56" s="56" t="s">
        <v>418</v>
      </c>
    </row>
    <row r="57" spans="2:36" ht="270.75" hidden="1">
      <c r="B57" s="68" t="s">
        <v>193</v>
      </c>
      <c r="C57" s="69" t="s">
        <v>1634</v>
      </c>
      <c r="D57" s="65" t="s">
        <v>388</v>
      </c>
      <c r="E57" s="65" t="s">
        <v>440</v>
      </c>
      <c r="F57" s="65" t="s">
        <v>391</v>
      </c>
      <c r="G57" s="65" t="s">
        <v>392</v>
      </c>
      <c r="H57" s="65" t="s">
        <v>254</v>
      </c>
      <c r="I57" s="65" t="s">
        <v>199</v>
      </c>
      <c r="J57" s="65" t="s">
        <v>199</v>
      </c>
      <c r="K57" s="56" t="s">
        <v>450</v>
      </c>
      <c r="L57" s="56" t="s">
        <v>451</v>
      </c>
      <c r="M57" s="58" t="s">
        <v>452</v>
      </c>
      <c r="N57" s="56" t="s">
        <v>444</v>
      </c>
      <c r="O57" s="56" t="s">
        <v>445</v>
      </c>
      <c r="P57" s="56" t="s">
        <v>84</v>
      </c>
      <c r="Q57" s="59">
        <v>45597</v>
      </c>
      <c r="R57" s="59">
        <v>45626</v>
      </c>
      <c r="S57" s="59" t="s">
        <v>199</v>
      </c>
      <c r="T57" s="40">
        <v>8000000</v>
      </c>
      <c r="U57" s="58">
        <v>618</v>
      </c>
      <c r="V57" s="60">
        <v>0.15</v>
      </c>
      <c r="W57" s="56" t="s">
        <v>1556</v>
      </c>
      <c r="X57" s="56" t="s">
        <v>1660</v>
      </c>
      <c r="Y57" s="56" t="s">
        <v>199</v>
      </c>
      <c r="Z57" s="56" t="s">
        <v>199</v>
      </c>
      <c r="AA57" s="58" t="s">
        <v>199</v>
      </c>
      <c r="AB57" s="56" t="s">
        <v>364</v>
      </c>
      <c r="AC57" s="56" t="s">
        <v>248</v>
      </c>
      <c r="AD57" s="56" t="s">
        <v>199</v>
      </c>
      <c r="AE57" s="56" t="s">
        <v>199</v>
      </c>
      <c r="AF57" s="56" t="s">
        <v>199</v>
      </c>
      <c r="AG57" s="56" t="s">
        <v>199</v>
      </c>
      <c r="AH57" s="56" t="s">
        <v>402</v>
      </c>
      <c r="AI57" s="56" t="s">
        <v>403</v>
      </c>
      <c r="AJ57" s="56" t="s">
        <v>418</v>
      </c>
    </row>
    <row r="58" spans="2:36" ht="128.25" hidden="1">
      <c r="B58" s="68" t="s">
        <v>453</v>
      </c>
      <c r="C58" s="69" t="s">
        <v>454</v>
      </c>
      <c r="D58" s="65" t="s">
        <v>455</v>
      </c>
      <c r="E58" s="65" t="s">
        <v>457</v>
      </c>
      <c r="F58" s="65" t="s">
        <v>458</v>
      </c>
      <c r="G58" s="65" t="s">
        <v>199</v>
      </c>
      <c r="H58" s="56" t="s">
        <v>199</v>
      </c>
      <c r="I58" s="56" t="s">
        <v>199</v>
      </c>
      <c r="J58" s="56" t="s">
        <v>199</v>
      </c>
      <c r="K58" s="56" t="s">
        <v>459</v>
      </c>
      <c r="L58" s="56" t="s">
        <v>460</v>
      </c>
      <c r="M58" s="58" t="s">
        <v>461</v>
      </c>
      <c r="N58" s="65" t="s">
        <v>396</v>
      </c>
      <c r="O58" s="67" t="s">
        <v>462</v>
      </c>
      <c r="P58" s="56" t="s">
        <v>84</v>
      </c>
      <c r="Q58" s="59">
        <v>45324</v>
      </c>
      <c r="R58" s="59">
        <v>45626</v>
      </c>
      <c r="S58" s="59" t="s">
        <v>281</v>
      </c>
      <c r="T58" s="39">
        <v>65000000</v>
      </c>
      <c r="U58" s="58">
        <v>549</v>
      </c>
      <c r="V58" s="60"/>
      <c r="W58" s="56" t="s">
        <v>463</v>
      </c>
      <c r="X58" s="56" t="s">
        <v>1690</v>
      </c>
      <c r="Y58" s="56" t="s">
        <v>199</v>
      </c>
      <c r="Z58" s="56" t="s">
        <v>199</v>
      </c>
      <c r="AA58" s="58" t="s">
        <v>199</v>
      </c>
      <c r="AB58" s="56" t="s">
        <v>1682</v>
      </c>
      <c r="AC58" s="56" t="s">
        <v>248</v>
      </c>
      <c r="AD58" s="56" t="s">
        <v>199</v>
      </c>
      <c r="AE58" s="56" t="s">
        <v>199</v>
      </c>
      <c r="AF58" s="56" t="s">
        <v>199</v>
      </c>
      <c r="AG58" s="56" t="s">
        <v>199</v>
      </c>
      <c r="AH58" s="56" t="s">
        <v>199</v>
      </c>
      <c r="AI58" s="56" t="s">
        <v>199</v>
      </c>
      <c r="AJ58" s="56" t="s">
        <v>418</v>
      </c>
    </row>
    <row r="59" spans="2:36" ht="128.25" hidden="1">
      <c r="B59" s="56" t="s">
        <v>453</v>
      </c>
      <c r="C59" s="57" t="s">
        <v>454</v>
      </c>
      <c r="D59" s="56" t="s">
        <v>455</v>
      </c>
      <c r="E59" s="65" t="s">
        <v>457</v>
      </c>
      <c r="F59" s="65" t="s">
        <v>458</v>
      </c>
      <c r="G59" s="56" t="s">
        <v>199</v>
      </c>
      <c r="H59" s="56" t="s">
        <v>199</v>
      </c>
      <c r="I59" s="56" t="s">
        <v>199</v>
      </c>
      <c r="J59" s="56" t="s">
        <v>199</v>
      </c>
      <c r="K59" s="56" t="s">
        <v>464</v>
      </c>
      <c r="L59" s="56" t="s">
        <v>465</v>
      </c>
      <c r="M59" s="58" t="s">
        <v>466</v>
      </c>
      <c r="N59" s="56" t="s">
        <v>347</v>
      </c>
      <c r="O59" s="56" t="s">
        <v>445</v>
      </c>
      <c r="P59" s="56" t="s">
        <v>84</v>
      </c>
      <c r="Q59" s="59">
        <v>45324</v>
      </c>
      <c r="R59" s="59">
        <v>45626</v>
      </c>
      <c r="S59" s="59" t="s">
        <v>84</v>
      </c>
      <c r="T59" s="39" t="s">
        <v>206</v>
      </c>
      <c r="U59" s="58" t="s">
        <v>206</v>
      </c>
      <c r="V59" s="60">
        <v>1</v>
      </c>
      <c r="W59" s="56" t="s">
        <v>1690</v>
      </c>
      <c r="X59" s="56" t="s">
        <v>463</v>
      </c>
      <c r="Y59" s="56" t="s">
        <v>1684</v>
      </c>
      <c r="Z59" s="56" t="s">
        <v>199</v>
      </c>
      <c r="AA59" s="58" t="s">
        <v>199</v>
      </c>
      <c r="AB59" s="56" t="s">
        <v>1682</v>
      </c>
      <c r="AC59" s="56" t="s">
        <v>199</v>
      </c>
      <c r="AD59" s="56" t="s">
        <v>199</v>
      </c>
      <c r="AE59" s="56" t="s">
        <v>199</v>
      </c>
      <c r="AF59" s="56" t="s">
        <v>199</v>
      </c>
      <c r="AG59" s="56" t="s">
        <v>199</v>
      </c>
      <c r="AH59" s="56" t="s">
        <v>199</v>
      </c>
      <c r="AI59" s="56" t="s">
        <v>199</v>
      </c>
      <c r="AJ59" s="56" t="s">
        <v>418</v>
      </c>
    </row>
    <row r="60" spans="2:36" ht="128.25" hidden="1">
      <c r="B60" s="56" t="s">
        <v>453</v>
      </c>
      <c r="C60" s="57" t="s">
        <v>454</v>
      </c>
      <c r="D60" s="56" t="s">
        <v>455</v>
      </c>
      <c r="E60" s="56" t="s">
        <v>457</v>
      </c>
      <c r="F60" s="56" t="s">
        <v>458</v>
      </c>
      <c r="G60" s="56" t="s">
        <v>199</v>
      </c>
      <c r="H60" s="56" t="s">
        <v>199</v>
      </c>
      <c r="I60" s="56" t="s">
        <v>199</v>
      </c>
      <c r="J60" s="56" t="s">
        <v>199</v>
      </c>
      <c r="K60" s="56" t="s">
        <v>468</v>
      </c>
      <c r="L60" s="56" t="s">
        <v>469</v>
      </c>
      <c r="M60" s="58" t="s">
        <v>470</v>
      </c>
      <c r="N60" s="56" t="s">
        <v>471</v>
      </c>
      <c r="O60" s="56" t="s">
        <v>1723</v>
      </c>
      <c r="P60" s="56" t="s">
        <v>133</v>
      </c>
      <c r="Q60" s="59">
        <v>45292</v>
      </c>
      <c r="R60" s="59">
        <v>45641</v>
      </c>
      <c r="S60" s="59" t="s">
        <v>133</v>
      </c>
      <c r="T60" s="40"/>
      <c r="U60" s="56"/>
      <c r="V60" s="71">
        <v>0.25</v>
      </c>
      <c r="W60" s="56" t="s">
        <v>463</v>
      </c>
      <c r="X60" s="56" t="s">
        <v>1690</v>
      </c>
      <c r="Y60" s="58" t="s">
        <v>199</v>
      </c>
      <c r="Z60" s="56" t="s">
        <v>199</v>
      </c>
      <c r="AA60" s="56" t="s">
        <v>199</v>
      </c>
      <c r="AB60" s="56" t="s">
        <v>1682</v>
      </c>
      <c r="AC60" s="56" t="s">
        <v>199</v>
      </c>
      <c r="AD60" s="56" t="s">
        <v>199</v>
      </c>
      <c r="AE60" s="56" t="s">
        <v>199</v>
      </c>
      <c r="AF60" s="56" t="s">
        <v>199</v>
      </c>
      <c r="AG60" s="56" t="s">
        <v>199</v>
      </c>
      <c r="AH60" s="56" t="s">
        <v>199</v>
      </c>
      <c r="AI60" s="56" t="s">
        <v>199</v>
      </c>
      <c r="AJ60" s="56" t="s">
        <v>472</v>
      </c>
    </row>
    <row r="61" spans="2:36" ht="128.25" hidden="1">
      <c r="B61" s="56" t="s">
        <v>453</v>
      </c>
      <c r="C61" s="57" t="s">
        <v>454</v>
      </c>
      <c r="D61" s="56" t="s">
        <v>455</v>
      </c>
      <c r="E61" s="56" t="s">
        <v>457</v>
      </c>
      <c r="F61" s="56" t="s">
        <v>458</v>
      </c>
      <c r="G61" s="56" t="s">
        <v>199</v>
      </c>
      <c r="H61" s="56" t="s">
        <v>199</v>
      </c>
      <c r="I61" s="56" t="s">
        <v>199</v>
      </c>
      <c r="J61" s="56" t="s">
        <v>199</v>
      </c>
      <c r="K61" s="56" t="s">
        <v>473</v>
      </c>
      <c r="L61" s="56" t="s">
        <v>474</v>
      </c>
      <c r="M61" s="58" t="s">
        <v>475</v>
      </c>
      <c r="N61" s="56" t="s">
        <v>471</v>
      </c>
      <c r="O61" s="56" t="s">
        <v>1723</v>
      </c>
      <c r="P61" s="56" t="s">
        <v>133</v>
      </c>
      <c r="Q61" s="59">
        <v>45292</v>
      </c>
      <c r="R61" s="59">
        <v>45641</v>
      </c>
      <c r="S61" s="59" t="s">
        <v>133</v>
      </c>
      <c r="T61" s="40"/>
      <c r="U61" s="56"/>
      <c r="V61" s="71">
        <v>0.25</v>
      </c>
      <c r="W61" s="56" t="s">
        <v>463</v>
      </c>
      <c r="X61" s="56" t="s">
        <v>1648</v>
      </c>
      <c r="Y61" s="56" t="s">
        <v>1690</v>
      </c>
      <c r="Z61" s="56" t="s">
        <v>199</v>
      </c>
      <c r="AA61" s="56" t="s">
        <v>199</v>
      </c>
      <c r="AB61" s="56" t="s">
        <v>1682</v>
      </c>
      <c r="AC61" s="56" t="s">
        <v>199</v>
      </c>
      <c r="AD61" s="56" t="s">
        <v>199</v>
      </c>
      <c r="AE61" s="56" t="s">
        <v>199</v>
      </c>
      <c r="AF61" s="56" t="s">
        <v>199</v>
      </c>
      <c r="AG61" s="56" t="s">
        <v>199</v>
      </c>
      <c r="AH61" s="56" t="s">
        <v>199</v>
      </c>
      <c r="AI61" s="56" t="s">
        <v>199</v>
      </c>
      <c r="AJ61" s="56" t="s">
        <v>472</v>
      </c>
    </row>
    <row r="62" spans="2:36" ht="128.25" hidden="1">
      <c r="B62" s="56" t="s">
        <v>453</v>
      </c>
      <c r="C62" s="57" t="s">
        <v>454</v>
      </c>
      <c r="D62" s="56" t="s">
        <v>455</v>
      </c>
      <c r="E62" s="56" t="s">
        <v>457</v>
      </c>
      <c r="F62" s="56" t="s">
        <v>458</v>
      </c>
      <c r="G62" s="56" t="s">
        <v>199</v>
      </c>
      <c r="H62" s="56" t="s">
        <v>199</v>
      </c>
      <c r="I62" s="56" t="s">
        <v>199</v>
      </c>
      <c r="J62" s="56" t="s">
        <v>199</v>
      </c>
      <c r="K62" s="56" t="s">
        <v>477</v>
      </c>
      <c r="L62" s="56" t="s">
        <v>478</v>
      </c>
      <c r="M62" s="58" t="s">
        <v>479</v>
      </c>
      <c r="N62" s="56" t="s">
        <v>471</v>
      </c>
      <c r="O62" s="56" t="s">
        <v>1723</v>
      </c>
      <c r="P62" s="56" t="s">
        <v>133</v>
      </c>
      <c r="Q62" s="59">
        <v>45292</v>
      </c>
      <c r="R62" s="59">
        <v>45641</v>
      </c>
      <c r="S62" s="59" t="s">
        <v>133</v>
      </c>
      <c r="T62" s="40"/>
      <c r="U62" s="56"/>
      <c r="V62" s="71">
        <v>0.25</v>
      </c>
      <c r="W62" s="56" t="s">
        <v>463</v>
      </c>
      <c r="X62" s="56" t="s">
        <v>1648</v>
      </c>
      <c r="Y62" s="56" t="s">
        <v>1690</v>
      </c>
      <c r="Z62" s="56" t="s">
        <v>199</v>
      </c>
      <c r="AA62" s="56" t="s">
        <v>199</v>
      </c>
      <c r="AB62" s="56" t="s">
        <v>1682</v>
      </c>
      <c r="AC62" s="56" t="s">
        <v>199</v>
      </c>
      <c r="AD62" s="56" t="s">
        <v>199</v>
      </c>
      <c r="AE62" s="56" t="s">
        <v>199</v>
      </c>
      <c r="AF62" s="56" t="s">
        <v>199</v>
      </c>
      <c r="AG62" s="56" t="s">
        <v>199</v>
      </c>
      <c r="AH62" s="56" t="s">
        <v>199</v>
      </c>
      <c r="AI62" s="56" t="s">
        <v>199</v>
      </c>
      <c r="AJ62" s="56" t="s">
        <v>472</v>
      </c>
    </row>
    <row r="63" spans="2:36" ht="128.25" hidden="1">
      <c r="B63" s="56" t="s">
        <v>453</v>
      </c>
      <c r="C63" s="57" t="s">
        <v>454</v>
      </c>
      <c r="D63" s="56" t="s">
        <v>455</v>
      </c>
      <c r="E63" s="56" t="s">
        <v>457</v>
      </c>
      <c r="F63" s="56" t="s">
        <v>458</v>
      </c>
      <c r="G63" s="56" t="s">
        <v>199</v>
      </c>
      <c r="H63" s="56" t="s">
        <v>199</v>
      </c>
      <c r="I63" s="56" t="s">
        <v>199</v>
      </c>
      <c r="J63" s="56" t="s">
        <v>199</v>
      </c>
      <c r="K63" s="56" t="s">
        <v>480</v>
      </c>
      <c r="L63" s="56" t="s">
        <v>481</v>
      </c>
      <c r="M63" s="58" t="s">
        <v>482</v>
      </c>
      <c r="N63" s="56" t="s">
        <v>471</v>
      </c>
      <c r="O63" s="56" t="s">
        <v>1724</v>
      </c>
      <c r="P63" s="56" t="s">
        <v>133</v>
      </c>
      <c r="Q63" s="59">
        <v>45611</v>
      </c>
      <c r="R63" s="59">
        <v>45641</v>
      </c>
      <c r="S63" s="59" t="s">
        <v>133</v>
      </c>
      <c r="T63" s="40"/>
      <c r="U63" s="56"/>
      <c r="V63" s="71">
        <v>0.25</v>
      </c>
      <c r="W63" s="56" t="s">
        <v>463</v>
      </c>
      <c r="X63" s="56" t="s">
        <v>1556</v>
      </c>
      <c r="Y63" s="56" t="s">
        <v>1690</v>
      </c>
      <c r="Z63" s="56" t="s">
        <v>199</v>
      </c>
      <c r="AA63" s="56" t="s">
        <v>199</v>
      </c>
      <c r="AB63" s="56" t="s">
        <v>1682</v>
      </c>
      <c r="AC63" s="56" t="s">
        <v>199</v>
      </c>
      <c r="AD63" s="56" t="s">
        <v>199</v>
      </c>
      <c r="AE63" s="56" t="s">
        <v>199</v>
      </c>
      <c r="AF63" s="56" t="s">
        <v>199</v>
      </c>
      <c r="AG63" s="56" t="s">
        <v>199</v>
      </c>
      <c r="AH63" s="56" t="s">
        <v>199</v>
      </c>
      <c r="AI63" s="56" t="s">
        <v>199</v>
      </c>
      <c r="AJ63" s="56" t="s">
        <v>472</v>
      </c>
    </row>
    <row r="64" spans="2:36" ht="128.25" hidden="1">
      <c r="B64" s="56" t="s">
        <v>453</v>
      </c>
      <c r="C64" s="57" t="s">
        <v>454</v>
      </c>
      <c r="D64" s="56" t="s">
        <v>455</v>
      </c>
      <c r="E64" s="56" t="s">
        <v>457</v>
      </c>
      <c r="F64" s="56" t="s">
        <v>458</v>
      </c>
      <c r="G64" s="56" t="s">
        <v>199</v>
      </c>
      <c r="H64" s="56" t="s">
        <v>199</v>
      </c>
      <c r="I64" s="56" t="s">
        <v>199</v>
      </c>
      <c r="J64" s="56" t="s">
        <v>199</v>
      </c>
      <c r="K64" s="56" t="s">
        <v>483</v>
      </c>
      <c r="L64" s="56" t="s">
        <v>1748</v>
      </c>
      <c r="M64" s="58" t="s">
        <v>485</v>
      </c>
      <c r="N64" s="56" t="s">
        <v>486</v>
      </c>
      <c r="O64" s="56"/>
      <c r="P64" s="56" t="s">
        <v>1664</v>
      </c>
      <c r="Q64" s="59">
        <v>45352</v>
      </c>
      <c r="R64" s="59">
        <v>45427</v>
      </c>
      <c r="S64" s="59" t="s">
        <v>281</v>
      </c>
      <c r="T64" s="40"/>
      <c r="U64" s="56"/>
      <c r="V64" s="56"/>
      <c r="W64" s="56" t="s">
        <v>207</v>
      </c>
      <c r="X64" s="56" t="s">
        <v>1556</v>
      </c>
      <c r="Y64" s="56" t="s">
        <v>1690</v>
      </c>
      <c r="Z64" s="56" t="s">
        <v>199</v>
      </c>
      <c r="AA64" s="58" t="s">
        <v>199</v>
      </c>
      <c r="AB64" s="56" t="s">
        <v>1685</v>
      </c>
      <c r="AC64" s="56" t="s">
        <v>199</v>
      </c>
      <c r="AD64" s="56" t="s">
        <v>199</v>
      </c>
      <c r="AE64" s="56" t="s">
        <v>199</v>
      </c>
      <c r="AF64" s="56" t="s">
        <v>199</v>
      </c>
      <c r="AG64" s="56" t="s">
        <v>199</v>
      </c>
      <c r="AH64" s="56" t="s">
        <v>199</v>
      </c>
      <c r="AI64" s="56" t="s">
        <v>199</v>
      </c>
      <c r="AJ64" s="56" t="s">
        <v>472</v>
      </c>
    </row>
    <row r="65" spans="2:36" ht="128.25" hidden="1">
      <c r="B65" s="56" t="s">
        <v>453</v>
      </c>
      <c r="C65" s="57" t="s">
        <v>454</v>
      </c>
      <c r="D65" s="56" t="s">
        <v>455</v>
      </c>
      <c r="E65" s="56" t="s">
        <v>457</v>
      </c>
      <c r="F65" s="56" t="s">
        <v>458</v>
      </c>
      <c r="G65" s="56" t="s">
        <v>199</v>
      </c>
      <c r="H65" s="56" t="s">
        <v>199</v>
      </c>
      <c r="I65" s="56" t="s">
        <v>199</v>
      </c>
      <c r="J65" s="56" t="s">
        <v>199</v>
      </c>
      <c r="K65" s="56" t="s">
        <v>488</v>
      </c>
      <c r="L65" s="56" t="s">
        <v>489</v>
      </c>
      <c r="M65" s="58" t="s">
        <v>490</v>
      </c>
      <c r="N65" s="72" t="s">
        <v>491</v>
      </c>
      <c r="O65" s="56" t="s">
        <v>492</v>
      </c>
      <c r="P65" s="56" t="s">
        <v>1664</v>
      </c>
      <c r="Q65" s="59">
        <v>45428</v>
      </c>
      <c r="R65" s="59">
        <v>45107</v>
      </c>
      <c r="S65" s="59" t="s">
        <v>281</v>
      </c>
      <c r="T65" s="40"/>
      <c r="U65" s="56"/>
      <c r="V65" s="56"/>
      <c r="W65" s="56" t="s">
        <v>207</v>
      </c>
      <c r="X65" s="56" t="s">
        <v>1556</v>
      </c>
      <c r="Y65" s="56" t="s">
        <v>1690</v>
      </c>
      <c r="Z65" s="56" t="s">
        <v>199</v>
      </c>
      <c r="AA65" s="58" t="s">
        <v>199</v>
      </c>
      <c r="AB65" s="56" t="s">
        <v>1685</v>
      </c>
      <c r="AC65" s="56" t="s">
        <v>199</v>
      </c>
      <c r="AD65" s="56" t="s">
        <v>199</v>
      </c>
      <c r="AE65" s="56" t="s">
        <v>199</v>
      </c>
      <c r="AF65" s="56" t="s">
        <v>199</v>
      </c>
      <c r="AG65" s="56" t="s">
        <v>199</v>
      </c>
      <c r="AH65" s="56" t="s">
        <v>199</v>
      </c>
      <c r="AI65" s="56" t="s">
        <v>199</v>
      </c>
      <c r="AJ65" s="56" t="s">
        <v>472</v>
      </c>
    </row>
    <row r="66" spans="2:36" ht="199.5" hidden="1">
      <c r="B66" s="56" t="s">
        <v>516</v>
      </c>
      <c r="C66" s="57" t="s">
        <v>517</v>
      </c>
      <c r="D66" s="56" t="s">
        <v>518</v>
      </c>
      <c r="E66" s="56" t="s">
        <v>520</v>
      </c>
      <c r="F66" s="56" t="s">
        <v>1620</v>
      </c>
      <c r="G66" s="56" t="s">
        <v>199</v>
      </c>
      <c r="H66" s="56" t="s">
        <v>199</v>
      </c>
      <c r="I66" s="56" t="s">
        <v>199</v>
      </c>
      <c r="J66" s="56" t="s">
        <v>199</v>
      </c>
      <c r="K66" s="56" t="s">
        <v>521</v>
      </c>
      <c r="L66" s="56" t="s">
        <v>522</v>
      </c>
      <c r="M66" s="58" t="s">
        <v>523</v>
      </c>
      <c r="N66" s="56" t="s">
        <v>524</v>
      </c>
      <c r="O66" s="56" t="s">
        <v>525</v>
      </c>
      <c r="P66" s="56" t="s">
        <v>0</v>
      </c>
      <c r="Q66" s="59">
        <v>45292</v>
      </c>
      <c r="R66" s="59">
        <v>45382</v>
      </c>
      <c r="S66" s="59" t="s">
        <v>0</v>
      </c>
      <c r="T66" s="40"/>
      <c r="U66" s="56"/>
      <c r="V66" s="60">
        <v>0.5</v>
      </c>
      <c r="W66" s="56" t="s">
        <v>1660</v>
      </c>
      <c r="X66" s="56" t="s">
        <v>1669</v>
      </c>
      <c r="Y66" s="56" t="s">
        <v>199</v>
      </c>
      <c r="Z66" s="56" t="s">
        <v>199</v>
      </c>
      <c r="AA66" s="56" t="s">
        <v>199</v>
      </c>
      <c r="AB66" s="56" t="s">
        <v>364</v>
      </c>
      <c r="AC66" s="56" t="s">
        <v>199</v>
      </c>
      <c r="AD66" s="56" t="s">
        <v>199</v>
      </c>
      <c r="AE66" s="56" t="s">
        <v>199</v>
      </c>
      <c r="AF66" s="56" t="s">
        <v>199</v>
      </c>
      <c r="AG66" s="56" t="s">
        <v>199</v>
      </c>
      <c r="AH66" s="56" t="s">
        <v>402</v>
      </c>
      <c r="AI66" s="56" t="s">
        <v>527</v>
      </c>
      <c r="AJ66" s="56" t="s">
        <v>528</v>
      </c>
    </row>
    <row r="67" spans="2:36" ht="199.5" hidden="1">
      <c r="B67" s="56" t="s">
        <v>516</v>
      </c>
      <c r="C67" s="57" t="s">
        <v>517</v>
      </c>
      <c r="D67" s="56" t="s">
        <v>518</v>
      </c>
      <c r="E67" s="56" t="s">
        <v>520</v>
      </c>
      <c r="F67" s="56" t="s">
        <v>1620</v>
      </c>
      <c r="G67" s="56" t="s">
        <v>199</v>
      </c>
      <c r="H67" s="56" t="s">
        <v>199</v>
      </c>
      <c r="I67" s="56" t="s">
        <v>199</v>
      </c>
      <c r="J67" s="56" t="s">
        <v>199</v>
      </c>
      <c r="K67" s="56" t="s">
        <v>1749</v>
      </c>
      <c r="L67" s="56" t="s">
        <v>1750</v>
      </c>
      <c r="M67" s="58" t="s">
        <v>531</v>
      </c>
      <c r="N67" s="56" t="s">
        <v>524</v>
      </c>
      <c r="O67" s="56" t="s">
        <v>525</v>
      </c>
      <c r="P67" s="56" t="s">
        <v>0</v>
      </c>
      <c r="Q67" s="59">
        <v>45383</v>
      </c>
      <c r="R67" s="59">
        <v>45473</v>
      </c>
      <c r="S67" s="59" t="s">
        <v>1675</v>
      </c>
      <c r="T67" s="40"/>
      <c r="U67" s="56"/>
      <c r="V67" s="60">
        <v>0.5</v>
      </c>
      <c r="W67" s="56" t="s">
        <v>1660</v>
      </c>
      <c r="X67" s="56" t="s">
        <v>1669</v>
      </c>
      <c r="Y67" s="56" t="s">
        <v>199</v>
      </c>
      <c r="Z67" s="56" t="s">
        <v>199</v>
      </c>
      <c r="AA67" s="56" t="s">
        <v>199</v>
      </c>
      <c r="AB67" s="56" t="s">
        <v>364</v>
      </c>
      <c r="AC67" s="56" t="s">
        <v>199</v>
      </c>
      <c r="AD67" s="56" t="s">
        <v>199</v>
      </c>
      <c r="AE67" s="56" t="s">
        <v>199</v>
      </c>
      <c r="AF67" s="56" t="s">
        <v>199</v>
      </c>
      <c r="AG67" s="56" t="s">
        <v>199</v>
      </c>
      <c r="AH67" s="56" t="s">
        <v>402</v>
      </c>
      <c r="AI67" s="56" t="s">
        <v>527</v>
      </c>
      <c r="AJ67" s="56" t="s">
        <v>528</v>
      </c>
    </row>
    <row r="68" spans="2:36" ht="199.5" hidden="1">
      <c r="B68" s="56" t="s">
        <v>516</v>
      </c>
      <c r="C68" s="57" t="s">
        <v>517</v>
      </c>
      <c r="D68" s="56" t="s">
        <v>518</v>
      </c>
      <c r="E68" s="56" t="s">
        <v>520</v>
      </c>
      <c r="F68" s="56" t="s">
        <v>1620</v>
      </c>
      <c r="G68" s="56" t="s">
        <v>199</v>
      </c>
      <c r="H68" s="56" t="s">
        <v>199</v>
      </c>
      <c r="I68" s="56" t="s">
        <v>199</v>
      </c>
      <c r="J68" s="56" t="s">
        <v>199</v>
      </c>
      <c r="K68" s="56" t="s">
        <v>532</v>
      </c>
      <c r="L68" s="56" t="s">
        <v>533</v>
      </c>
      <c r="M68" s="58" t="s">
        <v>534</v>
      </c>
      <c r="N68" s="56" t="s">
        <v>535</v>
      </c>
      <c r="O68" s="56" t="s">
        <v>536</v>
      </c>
      <c r="P68" s="56" t="s">
        <v>537</v>
      </c>
      <c r="Q68" s="59">
        <v>45323</v>
      </c>
      <c r="R68" s="59">
        <v>45641</v>
      </c>
      <c r="S68" s="59" t="s">
        <v>1675</v>
      </c>
      <c r="T68" s="40"/>
      <c r="U68" s="56"/>
      <c r="V68" s="60">
        <v>1</v>
      </c>
      <c r="W68" s="56" t="s">
        <v>207</v>
      </c>
      <c r="X68" s="56" t="s">
        <v>1660</v>
      </c>
      <c r="Y68" s="56" t="s">
        <v>199</v>
      </c>
      <c r="Z68" s="56" t="s">
        <v>199</v>
      </c>
      <c r="AA68" s="56" t="s">
        <v>199</v>
      </c>
      <c r="AB68" s="56" t="s">
        <v>364</v>
      </c>
      <c r="AC68" s="56" t="s">
        <v>199</v>
      </c>
      <c r="AD68" s="56" t="s">
        <v>199</v>
      </c>
      <c r="AE68" s="56" t="s">
        <v>199</v>
      </c>
      <c r="AF68" s="56" t="s">
        <v>199</v>
      </c>
      <c r="AG68" s="56" t="s">
        <v>199</v>
      </c>
      <c r="AH68" s="56" t="s">
        <v>402</v>
      </c>
      <c r="AI68" s="56" t="s">
        <v>403</v>
      </c>
      <c r="AJ68" s="56" t="s">
        <v>538</v>
      </c>
    </row>
    <row r="69" spans="2:36" ht="199.5" hidden="1">
      <c r="B69" s="56" t="s">
        <v>516</v>
      </c>
      <c r="C69" s="57" t="s">
        <v>517</v>
      </c>
      <c r="D69" s="56" t="s">
        <v>539</v>
      </c>
      <c r="E69" s="56" t="s">
        <v>541</v>
      </c>
      <c r="F69" s="56" t="s">
        <v>1620</v>
      </c>
      <c r="G69" s="56" t="s">
        <v>199</v>
      </c>
      <c r="H69" s="56" t="s">
        <v>199</v>
      </c>
      <c r="I69" s="56" t="s">
        <v>199</v>
      </c>
      <c r="J69" s="56" t="s">
        <v>199</v>
      </c>
      <c r="K69" s="56" t="s">
        <v>543</v>
      </c>
      <c r="L69" s="56" t="s">
        <v>544</v>
      </c>
      <c r="M69" s="58" t="s">
        <v>545</v>
      </c>
      <c r="N69" s="56" t="s">
        <v>525</v>
      </c>
      <c r="O69" s="56" t="s">
        <v>524</v>
      </c>
      <c r="P69" s="56" t="s">
        <v>0</v>
      </c>
      <c r="Q69" s="59">
        <v>45383</v>
      </c>
      <c r="R69" s="59">
        <v>45397</v>
      </c>
      <c r="S69" s="59" t="s">
        <v>1675</v>
      </c>
      <c r="T69" s="40"/>
      <c r="U69" s="56"/>
      <c r="V69" s="60">
        <v>0.15</v>
      </c>
      <c r="W69" s="56" t="s">
        <v>1669</v>
      </c>
      <c r="X69" s="56" t="s">
        <v>1556</v>
      </c>
      <c r="Y69" s="56" t="s">
        <v>199</v>
      </c>
      <c r="Z69" s="56" t="s">
        <v>199</v>
      </c>
      <c r="AA69" s="56" t="s">
        <v>199</v>
      </c>
      <c r="AB69" s="56" t="s">
        <v>364</v>
      </c>
      <c r="AC69" s="56" t="s">
        <v>199</v>
      </c>
      <c r="AD69" s="56"/>
      <c r="AE69" s="56"/>
      <c r="AF69" s="56"/>
      <c r="AG69" s="56" t="s">
        <v>199</v>
      </c>
      <c r="AH69" s="56" t="s">
        <v>365</v>
      </c>
      <c r="AI69" s="56" t="s">
        <v>366</v>
      </c>
      <c r="AJ69" s="56" t="s">
        <v>528</v>
      </c>
    </row>
    <row r="70" spans="2:36" ht="199.5" hidden="1">
      <c r="B70" s="56" t="s">
        <v>516</v>
      </c>
      <c r="C70" s="57" t="s">
        <v>517</v>
      </c>
      <c r="D70" s="56" t="s">
        <v>539</v>
      </c>
      <c r="E70" s="56" t="s">
        <v>541</v>
      </c>
      <c r="F70" s="56" t="s">
        <v>1620</v>
      </c>
      <c r="G70" s="56" t="s">
        <v>199</v>
      </c>
      <c r="H70" s="56" t="s">
        <v>199</v>
      </c>
      <c r="I70" s="56" t="s">
        <v>199</v>
      </c>
      <c r="J70" s="56" t="s">
        <v>199</v>
      </c>
      <c r="K70" s="56" t="s">
        <v>546</v>
      </c>
      <c r="L70" s="56" t="s">
        <v>547</v>
      </c>
      <c r="M70" s="58" t="s">
        <v>548</v>
      </c>
      <c r="N70" s="56" t="s">
        <v>525</v>
      </c>
      <c r="O70" s="56" t="s">
        <v>524</v>
      </c>
      <c r="P70" s="56" t="s">
        <v>0</v>
      </c>
      <c r="Q70" s="59">
        <v>45474</v>
      </c>
      <c r="R70" s="59">
        <v>45488</v>
      </c>
      <c r="S70" s="59" t="s">
        <v>1675</v>
      </c>
      <c r="T70" s="40"/>
      <c r="U70" s="56"/>
      <c r="V70" s="60">
        <v>0.15</v>
      </c>
      <c r="W70" s="56" t="s">
        <v>1669</v>
      </c>
      <c r="X70" s="56" t="s">
        <v>1556</v>
      </c>
      <c r="Y70" s="56" t="s">
        <v>199</v>
      </c>
      <c r="Z70" s="56" t="s">
        <v>199</v>
      </c>
      <c r="AA70" s="56" t="s">
        <v>199</v>
      </c>
      <c r="AB70" s="56" t="s">
        <v>364</v>
      </c>
      <c r="AC70" s="56" t="s">
        <v>199</v>
      </c>
      <c r="AD70" s="56" t="s">
        <v>199</v>
      </c>
      <c r="AE70" s="56" t="s">
        <v>199</v>
      </c>
      <c r="AF70" s="56" t="s">
        <v>199</v>
      </c>
      <c r="AG70" s="56" t="s">
        <v>199</v>
      </c>
      <c r="AH70" s="56" t="s">
        <v>365</v>
      </c>
      <c r="AI70" s="56" t="s">
        <v>366</v>
      </c>
      <c r="AJ70" s="56" t="s">
        <v>528</v>
      </c>
    </row>
    <row r="71" spans="2:36" ht="199.5" hidden="1">
      <c r="B71" s="56" t="s">
        <v>516</v>
      </c>
      <c r="C71" s="57" t="s">
        <v>517</v>
      </c>
      <c r="D71" s="56" t="s">
        <v>539</v>
      </c>
      <c r="E71" s="56" t="s">
        <v>541</v>
      </c>
      <c r="F71" s="56" t="s">
        <v>1620</v>
      </c>
      <c r="G71" s="56" t="s">
        <v>199</v>
      </c>
      <c r="H71" s="56" t="s">
        <v>199</v>
      </c>
      <c r="I71" s="56" t="s">
        <v>199</v>
      </c>
      <c r="J71" s="56" t="s">
        <v>199</v>
      </c>
      <c r="K71" s="56" t="s">
        <v>549</v>
      </c>
      <c r="L71" s="56" t="s">
        <v>550</v>
      </c>
      <c r="M71" s="58" t="s">
        <v>551</v>
      </c>
      <c r="N71" s="56" t="s">
        <v>525</v>
      </c>
      <c r="O71" s="56" t="s">
        <v>524</v>
      </c>
      <c r="P71" s="56" t="s">
        <v>0</v>
      </c>
      <c r="Q71" s="59">
        <v>45566</v>
      </c>
      <c r="R71" s="59">
        <v>45580</v>
      </c>
      <c r="S71" s="59" t="s">
        <v>1675</v>
      </c>
      <c r="T71" s="40"/>
      <c r="U71" s="56"/>
      <c r="V71" s="60">
        <v>0.2</v>
      </c>
      <c r="W71" s="56" t="s">
        <v>1669</v>
      </c>
      <c r="X71" s="56" t="s">
        <v>1556</v>
      </c>
      <c r="Y71" s="56" t="s">
        <v>199</v>
      </c>
      <c r="Z71" s="56" t="s">
        <v>199</v>
      </c>
      <c r="AA71" s="56" t="s">
        <v>199</v>
      </c>
      <c r="AB71" s="56" t="s">
        <v>364</v>
      </c>
      <c r="AC71" s="56" t="s">
        <v>199</v>
      </c>
      <c r="AD71" s="56" t="s">
        <v>199</v>
      </c>
      <c r="AE71" s="56" t="s">
        <v>199</v>
      </c>
      <c r="AF71" s="56" t="s">
        <v>199</v>
      </c>
      <c r="AG71" s="56" t="s">
        <v>199</v>
      </c>
      <c r="AH71" s="56" t="s">
        <v>365</v>
      </c>
      <c r="AI71" s="56" t="s">
        <v>366</v>
      </c>
      <c r="AJ71" s="56" t="s">
        <v>528</v>
      </c>
    </row>
    <row r="72" spans="2:36" ht="199.5" hidden="1">
      <c r="B72" s="56" t="s">
        <v>453</v>
      </c>
      <c r="C72" s="57" t="s">
        <v>517</v>
      </c>
      <c r="D72" s="56" t="s">
        <v>705</v>
      </c>
      <c r="E72" s="56" t="s">
        <v>541</v>
      </c>
      <c r="F72" s="56" t="s">
        <v>552</v>
      </c>
      <c r="G72" s="56" t="s">
        <v>199</v>
      </c>
      <c r="H72" s="56" t="s">
        <v>199</v>
      </c>
      <c r="I72" s="56" t="s">
        <v>199</v>
      </c>
      <c r="J72" s="56" t="s">
        <v>199</v>
      </c>
      <c r="K72" s="56" t="s">
        <v>553</v>
      </c>
      <c r="L72" s="56" t="s">
        <v>554</v>
      </c>
      <c r="M72" s="58" t="s">
        <v>555</v>
      </c>
      <c r="N72" s="56" t="s">
        <v>525</v>
      </c>
      <c r="O72" s="56" t="s">
        <v>524</v>
      </c>
      <c r="P72" s="56" t="s">
        <v>0</v>
      </c>
      <c r="Q72" s="59">
        <v>45383</v>
      </c>
      <c r="R72" s="59">
        <v>45397</v>
      </c>
      <c r="S72" s="59" t="s">
        <v>1675</v>
      </c>
      <c r="T72" s="40"/>
      <c r="U72" s="56"/>
      <c r="V72" s="60">
        <v>0.15</v>
      </c>
      <c r="W72" s="56" t="s">
        <v>1669</v>
      </c>
      <c r="X72" s="56" t="s">
        <v>1556</v>
      </c>
      <c r="Y72" s="56" t="s">
        <v>199</v>
      </c>
      <c r="Z72" s="56" t="s">
        <v>199</v>
      </c>
      <c r="AA72" s="56" t="s">
        <v>199</v>
      </c>
      <c r="AB72" s="56" t="s">
        <v>364</v>
      </c>
      <c r="AC72" s="56" t="s">
        <v>199</v>
      </c>
      <c r="AD72" s="56" t="s">
        <v>199</v>
      </c>
      <c r="AE72" s="56" t="s">
        <v>199</v>
      </c>
      <c r="AF72" s="56" t="s">
        <v>199</v>
      </c>
      <c r="AG72" s="56" t="s">
        <v>199</v>
      </c>
      <c r="AH72" s="56" t="s">
        <v>402</v>
      </c>
      <c r="AI72" s="56" t="s">
        <v>556</v>
      </c>
      <c r="AJ72" s="56" t="s">
        <v>528</v>
      </c>
    </row>
    <row r="73" spans="2:36" ht="199.5" hidden="1">
      <c r="B73" s="56" t="s">
        <v>453</v>
      </c>
      <c r="C73" s="57" t="s">
        <v>517</v>
      </c>
      <c r="D73" s="56" t="s">
        <v>539</v>
      </c>
      <c r="E73" s="56" t="s">
        <v>541</v>
      </c>
      <c r="F73" s="56" t="s">
        <v>1620</v>
      </c>
      <c r="G73" s="56" t="s">
        <v>199</v>
      </c>
      <c r="H73" s="56" t="s">
        <v>199</v>
      </c>
      <c r="I73" s="56" t="s">
        <v>199</v>
      </c>
      <c r="J73" s="56" t="s">
        <v>199</v>
      </c>
      <c r="K73" s="56" t="s">
        <v>557</v>
      </c>
      <c r="L73" s="56" t="s">
        <v>554</v>
      </c>
      <c r="M73" s="58" t="s">
        <v>558</v>
      </c>
      <c r="N73" s="56" t="s">
        <v>525</v>
      </c>
      <c r="O73" s="56" t="s">
        <v>524</v>
      </c>
      <c r="P73" s="56" t="s">
        <v>0</v>
      </c>
      <c r="Q73" s="59">
        <v>45474</v>
      </c>
      <c r="R73" s="59">
        <v>45488</v>
      </c>
      <c r="S73" s="59" t="s">
        <v>1675</v>
      </c>
      <c r="T73" s="40"/>
      <c r="U73" s="56"/>
      <c r="V73" s="60">
        <v>0.15</v>
      </c>
      <c r="W73" s="56" t="s">
        <v>1669</v>
      </c>
      <c r="X73" s="56" t="s">
        <v>1556</v>
      </c>
      <c r="Y73" s="56" t="s">
        <v>199</v>
      </c>
      <c r="Z73" s="56" t="s">
        <v>199</v>
      </c>
      <c r="AA73" s="56" t="s">
        <v>199</v>
      </c>
      <c r="AB73" s="56" t="s">
        <v>364</v>
      </c>
      <c r="AC73" s="56" t="s">
        <v>199</v>
      </c>
      <c r="AD73" s="56" t="s">
        <v>199</v>
      </c>
      <c r="AE73" s="56" t="s">
        <v>199</v>
      </c>
      <c r="AF73" s="56" t="s">
        <v>199</v>
      </c>
      <c r="AG73" s="56" t="s">
        <v>199</v>
      </c>
      <c r="AH73" s="56" t="s">
        <v>365</v>
      </c>
      <c r="AI73" s="56" t="s">
        <v>366</v>
      </c>
      <c r="AJ73" s="56" t="s">
        <v>528</v>
      </c>
    </row>
    <row r="74" spans="2:36" ht="199.5" hidden="1">
      <c r="B74" s="56" t="s">
        <v>453</v>
      </c>
      <c r="C74" s="57" t="s">
        <v>517</v>
      </c>
      <c r="D74" s="56" t="s">
        <v>539</v>
      </c>
      <c r="E74" s="56" t="s">
        <v>541</v>
      </c>
      <c r="F74" s="56" t="s">
        <v>552</v>
      </c>
      <c r="G74" s="56" t="s">
        <v>199</v>
      </c>
      <c r="H74" s="56" t="s">
        <v>199</v>
      </c>
      <c r="I74" s="56" t="s">
        <v>199</v>
      </c>
      <c r="J74" s="56" t="s">
        <v>199</v>
      </c>
      <c r="K74" s="56" t="s">
        <v>559</v>
      </c>
      <c r="L74" s="56" t="s">
        <v>554</v>
      </c>
      <c r="M74" s="58" t="s">
        <v>558</v>
      </c>
      <c r="N74" s="56" t="s">
        <v>525</v>
      </c>
      <c r="O74" s="56" t="s">
        <v>524</v>
      </c>
      <c r="P74" s="56" t="s">
        <v>0</v>
      </c>
      <c r="Q74" s="59">
        <v>45566</v>
      </c>
      <c r="R74" s="59">
        <v>45580</v>
      </c>
      <c r="S74" s="59" t="s">
        <v>1675</v>
      </c>
      <c r="T74" s="40"/>
      <c r="U74" s="56"/>
      <c r="V74" s="60">
        <v>0.2</v>
      </c>
      <c r="W74" s="56" t="s">
        <v>1669</v>
      </c>
      <c r="X74" s="56" t="s">
        <v>1556</v>
      </c>
      <c r="Y74" s="56" t="s">
        <v>199</v>
      </c>
      <c r="Z74" s="56" t="s">
        <v>199</v>
      </c>
      <c r="AA74" s="56" t="s">
        <v>199</v>
      </c>
      <c r="AB74" s="56" t="s">
        <v>364</v>
      </c>
      <c r="AC74" s="56" t="s">
        <v>199</v>
      </c>
      <c r="AD74" s="56" t="s">
        <v>199</v>
      </c>
      <c r="AE74" s="56" t="s">
        <v>199</v>
      </c>
      <c r="AF74" s="56" t="s">
        <v>199</v>
      </c>
      <c r="AG74" s="56" t="s">
        <v>199</v>
      </c>
      <c r="AH74" s="56" t="s">
        <v>402</v>
      </c>
      <c r="AI74" s="56" t="s">
        <v>556</v>
      </c>
      <c r="AJ74" s="56" t="s">
        <v>528</v>
      </c>
    </row>
    <row r="75" spans="2:36" ht="199.5" hidden="1">
      <c r="B75" s="56" t="s">
        <v>516</v>
      </c>
      <c r="C75" s="57" t="s">
        <v>517</v>
      </c>
      <c r="D75" s="56" t="s">
        <v>539</v>
      </c>
      <c r="E75" s="56" t="s">
        <v>541</v>
      </c>
      <c r="F75" s="56" t="s">
        <v>1620</v>
      </c>
      <c r="G75" s="56" t="s">
        <v>199</v>
      </c>
      <c r="H75" s="56" t="s">
        <v>199</v>
      </c>
      <c r="I75" s="56" t="s">
        <v>199</v>
      </c>
      <c r="J75" s="56" t="s">
        <v>199</v>
      </c>
      <c r="K75" s="56" t="s">
        <v>592</v>
      </c>
      <c r="L75" s="56" t="s">
        <v>1751</v>
      </c>
      <c r="M75" s="56" t="s">
        <v>594</v>
      </c>
      <c r="N75" s="56" t="s">
        <v>501</v>
      </c>
      <c r="O75" s="56" t="s">
        <v>575</v>
      </c>
      <c r="P75" s="56" t="s">
        <v>99</v>
      </c>
      <c r="Q75" s="66">
        <v>45352</v>
      </c>
      <c r="R75" s="66">
        <v>45275</v>
      </c>
      <c r="S75" s="59" t="s">
        <v>281</v>
      </c>
      <c r="T75" s="40"/>
      <c r="U75" s="56"/>
      <c r="V75" s="56"/>
      <c r="W75" s="56" t="s">
        <v>1660</v>
      </c>
      <c r="X75" s="56" t="s">
        <v>199</v>
      </c>
      <c r="Y75" s="56" t="s">
        <v>199</v>
      </c>
      <c r="Z75" s="56" t="s">
        <v>199</v>
      </c>
      <c r="AA75" s="56" t="s">
        <v>199</v>
      </c>
      <c r="AB75" s="56" t="s">
        <v>364</v>
      </c>
      <c r="AC75" s="56" t="s">
        <v>248</v>
      </c>
      <c r="AD75" s="56" t="s">
        <v>199</v>
      </c>
      <c r="AE75" s="56" t="s">
        <v>199</v>
      </c>
      <c r="AF75" s="56" t="s">
        <v>199</v>
      </c>
      <c r="AG75" s="56" t="s">
        <v>199</v>
      </c>
      <c r="AH75" s="56" t="s">
        <v>402</v>
      </c>
      <c r="AI75" s="56" t="s">
        <v>403</v>
      </c>
      <c r="AJ75" s="56" t="s">
        <v>199</v>
      </c>
    </row>
    <row r="76" spans="2:36" ht="199.5" hidden="1">
      <c r="B76" s="56" t="s">
        <v>516</v>
      </c>
      <c r="C76" s="57" t="s">
        <v>517</v>
      </c>
      <c r="D76" s="56" t="s">
        <v>539</v>
      </c>
      <c r="E76" s="56" t="s">
        <v>541</v>
      </c>
      <c r="F76" s="56" t="s">
        <v>1620</v>
      </c>
      <c r="G76" s="56" t="s">
        <v>199</v>
      </c>
      <c r="H76" s="56" t="s">
        <v>199</v>
      </c>
      <c r="I76" s="56" t="s">
        <v>199</v>
      </c>
      <c r="J76" s="56" t="s">
        <v>199</v>
      </c>
      <c r="K76" s="56" t="s">
        <v>1752</v>
      </c>
      <c r="L76" s="56" t="s">
        <v>1753</v>
      </c>
      <c r="M76" s="58" t="s">
        <v>1754</v>
      </c>
      <c r="N76" s="56" t="s">
        <v>535</v>
      </c>
      <c r="O76" s="56" t="s">
        <v>536</v>
      </c>
      <c r="P76" s="56" t="s">
        <v>537</v>
      </c>
      <c r="Q76" s="64">
        <v>45323</v>
      </c>
      <c r="R76" s="59">
        <v>45381</v>
      </c>
      <c r="S76" s="59" t="s">
        <v>281</v>
      </c>
      <c r="T76" s="40"/>
      <c r="U76" s="56"/>
      <c r="V76" s="60">
        <v>0.25</v>
      </c>
      <c r="W76" s="56" t="s">
        <v>207</v>
      </c>
      <c r="X76" s="56" t="s">
        <v>199</v>
      </c>
      <c r="Y76" s="56" t="s">
        <v>199</v>
      </c>
      <c r="Z76" s="56" t="s">
        <v>199</v>
      </c>
      <c r="AA76" s="56" t="s">
        <v>199</v>
      </c>
      <c r="AB76" s="56" t="s">
        <v>364</v>
      </c>
      <c r="AC76" s="56" t="s">
        <v>199</v>
      </c>
      <c r="AD76" s="56" t="s">
        <v>199</v>
      </c>
      <c r="AE76" s="56" t="s">
        <v>199</v>
      </c>
      <c r="AF76" s="56" t="s">
        <v>199</v>
      </c>
      <c r="AG76" s="56" t="s">
        <v>199</v>
      </c>
      <c r="AH76" s="56" t="s">
        <v>365</v>
      </c>
      <c r="AI76" s="56" t="s">
        <v>366</v>
      </c>
      <c r="AJ76" s="56" t="s">
        <v>538</v>
      </c>
    </row>
    <row r="77" spans="2:36" ht="199.5" hidden="1">
      <c r="B77" s="56" t="s">
        <v>516</v>
      </c>
      <c r="C77" s="57" t="s">
        <v>517</v>
      </c>
      <c r="D77" s="56" t="s">
        <v>539</v>
      </c>
      <c r="E77" s="56" t="s">
        <v>541</v>
      </c>
      <c r="F77" s="56" t="s">
        <v>1620</v>
      </c>
      <c r="G77" s="56" t="s">
        <v>199</v>
      </c>
      <c r="H77" s="56" t="s">
        <v>199</v>
      </c>
      <c r="I77" s="56" t="s">
        <v>199</v>
      </c>
      <c r="J77" s="56" t="s">
        <v>199</v>
      </c>
      <c r="K77" s="56" t="s">
        <v>564</v>
      </c>
      <c r="L77" s="56" t="s">
        <v>565</v>
      </c>
      <c r="M77" s="58" t="s">
        <v>566</v>
      </c>
      <c r="N77" s="56" t="s">
        <v>535</v>
      </c>
      <c r="O77" s="56" t="s">
        <v>536</v>
      </c>
      <c r="P77" s="56" t="s">
        <v>537</v>
      </c>
      <c r="Q77" s="59">
        <v>45383</v>
      </c>
      <c r="R77" s="59">
        <v>45641</v>
      </c>
      <c r="S77" s="59" t="s">
        <v>281</v>
      </c>
      <c r="T77" s="40"/>
      <c r="U77" s="56"/>
      <c r="V77" s="60">
        <v>0.25</v>
      </c>
      <c r="W77" s="56" t="s">
        <v>1673</v>
      </c>
      <c r="X77" s="56" t="s">
        <v>199</v>
      </c>
      <c r="Y77" s="56" t="s">
        <v>199</v>
      </c>
      <c r="Z77" s="56" t="s">
        <v>199</v>
      </c>
      <c r="AA77" s="56" t="s">
        <v>199</v>
      </c>
      <c r="AB77" s="56" t="s">
        <v>364</v>
      </c>
      <c r="AC77" s="56" t="s">
        <v>199</v>
      </c>
      <c r="AD77" s="56" t="s">
        <v>199</v>
      </c>
      <c r="AE77" s="56" t="s">
        <v>199</v>
      </c>
      <c r="AF77" s="56" t="s">
        <v>199</v>
      </c>
      <c r="AG77" s="56" t="s">
        <v>199</v>
      </c>
      <c r="AH77" s="56" t="s">
        <v>365</v>
      </c>
      <c r="AI77" s="56" t="s">
        <v>366</v>
      </c>
      <c r="AJ77" s="56" t="s">
        <v>538</v>
      </c>
    </row>
    <row r="78" spans="2:36" ht="199.5" hidden="1">
      <c r="B78" s="56" t="s">
        <v>516</v>
      </c>
      <c r="C78" s="57" t="s">
        <v>517</v>
      </c>
      <c r="D78" s="56" t="s">
        <v>539</v>
      </c>
      <c r="E78" s="56" t="s">
        <v>541</v>
      </c>
      <c r="F78" s="56" t="s">
        <v>1620</v>
      </c>
      <c r="G78" s="56" t="s">
        <v>199</v>
      </c>
      <c r="H78" s="56" t="s">
        <v>199</v>
      </c>
      <c r="I78" s="56" t="s">
        <v>199</v>
      </c>
      <c r="J78" s="56" t="s">
        <v>199</v>
      </c>
      <c r="K78" s="56" t="s">
        <v>1755</v>
      </c>
      <c r="L78" s="56" t="s">
        <v>568</v>
      </c>
      <c r="M78" s="58" t="s">
        <v>569</v>
      </c>
      <c r="N78" s="56" t="s">
        <v>535</v>
      </c>
      <c r="O78" s="56" t="s">
        <v>536</v>
      </c>
      <c r="P78" s="56" t="s">
        <v>537</v>
      </c>
      <c r="Q78" s="59">
        <v>45383</v>
      </c>
      <c r="R78" s="59">
        <v>45641</v>
      </c>
      <c r="S78" s="59" t="s">
        <v>281</v>
      </c>
      <c r="T78" s="40"/>
      <c r="U78" s="56"/>
      <c r="V78" s="60">
        <v>0.5</v>
      </c>
      <c r="W78" s="56" t="s">
        <v>1673</v>
      </c>
      <c r="X78" s="56" t="s">
        <v>199</v>
      </c>
      <c r="Y78" s="56" t="s">
        <v>199</v>
      </c>
      <c r="Z78" s="56" t="s">
        <v>199</v>
      </c>
      <c r="AA78" s="56" t="s">
        <v>199</v>
      </c>
      <c r="AB78" s="56" t="s">
        <v>364</v>
      </c>
      <c r="AC78" s="56" t="s">
        <v>199</v>
      </c>
      <c r="AD78" s="56" t="s">
        <v>199</v>
      </c>
      <c r="AE78" s="56" t="s">
        <v>199</v>
      </c>
      <c r="AF78" s="56" t="s">
        <v>199</v>
      </c>
      <c r="AG78" s="56" t="s">
        <v>199</v>
      </c>
      <c r="AH78" s="56" t="s">
        <v>365</v>
      </c>
      <c r="AI78" s="56" t="s">
        <v>366</v>
      </c>
      <c r="AJ78" s="56" t="s">
        <v>570</v>
      </c>
    </row>
    <row r="79" spans="2:36" ht="128.25" hidden="1">
      <c r="B79" s="56" t="s">
        <v>453</v>
      </c>
      <c r="C79" s="57" t="s">
        <v>454</v>
      </c>
      <c r="D79" s="56" t="s">
        <v>595</v>
      </c>
      <c r="E79" s="56" t="s">
        <v>597</v>
      </c>
      <c r="F79" s="56" t="s">
        <v>552</v>
      </c>
      <c r="G79" s="56" t="s">
        <v>199</v>
      </c>
      <c r="H79" s="56" t="s">
        <v>199</v>
      </c>
      <c r="I79" s="56" t="s">
        <v>199</v>
      </c>
      <c r="J79" s="56" t="s">
        <v>199</v>
      </c>
      <c r="K79" s="56" t="s">
        <v>598</v>
      </c>
      <c r="L79" s="56" t="s">
        <v>599</v>
      </c>
      <c r="M79" s="58" t="s">
        <v>600</v>
      </c>
      <c r="N79" s="56" t="s">
        <v>525</v>
      </c>
      <c r="O79" s="56" t="s">
        <v>524</v>
      </c>
      <c r="P79" s="56" t="s">
        <v>0</v>
      </c>
      <c r="Q79" s="59">
        <v>45292</v>
      </c>
      <c r="R79" s="59">
        <v>45473</v>
      </c>
      <c r="S79" s="59" t="s">
        <v>1675</v>
      </c>
      <c r="T79" s="40"/>
      <c r="U79" s="56"/>
      <c r="V79" s="60">
        <v>0.5</v>
      </c>
      <c r="W79" s="56" t="s">
        <v>1669</v>
      </c>
      <c r="X79" s="56" t="s">
        <v>1556</v>
      </c>
      <c r="Y79" s="56" t="s">
        <v>199</v>
      </c>
      <c r="Z79" s="56" t="s">
        <v>199</v>
      </c>
      <c r="AA79" s="56" t="s">
        <v>199</v>
      </c>
      <c r="AB79" s="56" t="s">
        <v>364</v>
      </c>
      <c r="AC79" s="56" t="s">
        <v>199</v>
      </c>
      <c r="AD79" s="56" t="s">
        <v>199</v>
      </c>
      <c r="AE79" s="56" t="s">
        <v>199</v>
      </c>
      <c r="AF79" s="56" t="s">
        <v>199</v>
      </c>
      <c r="AG79" s="56" t="s">
        <v>199</v>
      </c>
      <c r="AH79" s="56" t="s">
        <v>402</v>
      </c>
      <c r="AI79" s="56" t="s">
        <v>601</v>
      </c>
      <c r="AJ79" s="56" t="s">
        <v>528</v>
      </c>
    </row>
    <row r="80" spans="2:36" ht="128.25" hidden="1">
      <c r="B80" s="56" t="s">
        <v>453</v>
      </c>
      <c r="C80" s="57" t="s">
        <v>454</v>
      </c>
      <c r="D80" s="56" t="s">
        <v>595</v>
      </c>
      <c r="E80" s="56" t="s">
        <v>597</v>
      </c>
      <c r="F80" s="56" t="s">
        <v>552</v>
      </c>
      <c r="G80" s="56" t="s">
        <v>199</v>
      </c>
      <c r="H80" s="56" t="s">
        <v>199</v>
      </c>
      <c r="I80" s="56" t="s">
        <v>199</v>
      </c>
      <c r="J80" s="56" t="s">
        <v>199</v>
      </c>
      <c r="K80" s="56" t="s">
        <v>602</v>
      </c>
      <c r="L80" s="56" t="s">
        <v>603</v>
      </c>
      <c r="M80" s="58" t="s">
        <v>604</v>
      </c>
      <c r="N80" s="56" t="s">
        <v>525</v>
      </c>
      <c r="O80" s="56" t="s">
        <v>524</v>
      </c>
      <c r="P80" s="56" t="s">
        <v>0</v>
      </c>
      <c r="Q80" s="59">
        <v>45474</v>
      </c>
      <c r="R80" s="59">
        <v>45641</v>
      </c>
      <c r="S80" s="59" t="s">
        <v>1675</v>
      </c>
      <c r="T80" s="40"/>
      <c r="U80" s="56"/>
      <c r="V80" s="60">
        <v>0.5</v>
      </c>
      <c r="W80" s="56" t="s">
        <v>1669</v>
      </c>
      <c r="X80" s="56" t="s">
        <v>1556</v>
      </c>
      <c r="Y80" s="56" t="s">
        <v>199</v>
      </c>
      <c r="Z80" s="56" t="s">
        <v>199</v>
      </c>
      <c r="AA80" s="56" t="s">
        <v>199</v>
      </c>
      <c r="AB80" s="56" t="s">
        <v>364</v>
      </c>
      <c r="AC80" s="56" t="s">
        <v>199</v>
      </c>
      <c r="AD80" s="56" t="s">
        <v>199</v>
      </c>
      <c r="AE80" s="56" t="s">
        <v>199</v>
      </c>
      <c r="AF80" s="56" t="s">
        <v>199</v>
      </c>
      <c r="AG80" s="56" t="s">
        <v>199</v>
      </c>
      <c r="AH80" s="56" t="s">
        <v>402</v>
      </c>
      <c r="AI80" s="56" t="s">
        <v>601</v>
      </c>
      <c r="AJ80" s="56" t="s">
        <v>528</v>
      </c>
    </row>
    <row r="81" spans="2:36" ht="128.25" hidden="1">
      <c r="B81" s="56" t="s">
        <v>453</v>
      </c>
      <c r="C81" s="57" t="s">
        <v>454</v>
      </c>
      <c r="D81" s="56" t="s">
        <v>605</v>
      </c>
      <c r="E81" s="56" t="s">
        <v>597</v>
      </c>
      <c r="F81" s="56" t="s">
        <v>552</v>
      </c>
      <c r="G81" s="56" t="s">
        <v>199</v>
      </c>
      <c r="H81" s="56" t="s">
        <v>199</v>
      </c>
      <c r="I81" s="56" t="s">
        <v>199</v>
      </c>
      <c r="J81" s="56" t="s">
        <v>199</v>
      </c>
      <c r="K81" s="56" t="s">
        <v>606</v>
      </c>
      <c r="L81" s="56" t="s">
        <v>607</v>
      </c>
      <c r="M81" s="58" t="s">
        <v>608</v>
      </c>
      <c r="N81" s="56" t="s">
        <v>609</v>
      </c>
      <c r="O81" s="56" t="s">
        <v>610</v>
      </c>
      <c r="P81" s="56" t="s">
        <v>0</v>
      </c>
      <c r="Q81" s="64">
        <v>45474</v>
      </c>
      <c r="R81" s="64">
        <v>45641</v>
      </c>
      <c r="S81" s="64" t="s">
        <v>1675</v>
      </c>
      <c r="T81" s="40"/>
      <c r="U81" s="56"/>
      <c r="V81" s="58">
        <v>20</v>
      </c>
      <c r="W81" s="56" t="s">
        <v>207</v>
      </c>
      <c r="X81" s="56" t="s">
        <v>1648</v>
      </c>
      <c r="Y81" s="56" t="s">
        <v>1556</v>
      </c>
      <c r="Z81" s="56" t="s">
        <v>199</v>
      </c>
      <c r="AA81" s="56" t="s">
        <v>199</v>
      </c>
      <c r="AB81" s="56" t="s">
        <v>1682</v>
      </c>
      <c r="AC81" s="56" t="s">
        <v>199</v>
      </c>
      <c r="AD81" s="56" t="s">
        <v>199</v>
      </c>
      <c r="AE81" s="56" t="s">
        <v>199</v>
      </c>
      <c r="AF81" s="56" t="s">
        <v>199</v>
      </c>
      <c r="AG81" s="56" t="s">
        <v>199</v>
      </c>
      <c r="AH81" s="56" t="s">
        <v>199</v>
      </c>
      <c r="AI81" s="56" t="s">
        <v>199</v>
      </c>
      <c r="AJ81" s="56" t="s">
        <v>611</v>
      </c>
    </row>
    <row r="82" spans="2:36" ht="128.25" hidden="1">
      <c r="B82" s="56" t="s">
        <v>453</v>
      </c>
      <c r="C82" s="57" t="s">
        <v>454</v>
      </c>
      <c r="D82" s="56" t="s">
        <v>605</v>
      </c>
      <c r="E82" s="56" t="s">
        <v>597</v>
      </c>
      <c r="F82" s="56" t="s">
        <v>552</v>
      </c>
      <c r="G82" s="56" t="s">
        <v>199</v>
      </c>
      <c r="H82" s="56" t="s">
        <v>199</v>
      </c>
      <c r="I82" s="56" t="s">
        <v>199</v>
      </c>
      <c r="J82" s="56" t="s">
        <v>199</v>
      </c>
      <c r="K82" s="56" t="s">
        <v>612</v>
      </c>
      <c r="L82" s="56" t="s">
        <v>613</v>
      </c>
      <c r="M82" s="58" t="s">
        <v>614</v>
      </c>
      <c r="N82" s="56" t="s">
        <v>609</v>
      </c>
      <c r="O82" s="56" t="s">
        <v>610</v>
      </c>
      <c r="P82" s="56" t="s">
        <v>0</v>
      </c>
      <c r="Q82" s="64">
        <v>45474</v>
      </c>
      <c r="R82" s="64">
        <v>45641</v>
      </c>
      <c r="S82" s="64" t="s">
        <v>1675</v>
      </c>
      <c r="T82" s="40"/>
      <c r="U82" s="56"/>
      <c r="V82" s="58">
        <v>20</v>
      </c>
      <c r="W82" s="56" t="s">
        <v>207</v>
      </c>
      <c r="X82" s="56" t="s">
        <v>1648</v>
      </c>
      <c r="Y82" s="56" t="s">
        <v>1556</v>
      </c>
      <c r="Z82" s="56" t="s">
        <v>199</v>
      </c>
      <c r="AA82" s="56" t="s">
        <v>199</v>
      </c>
      <c r="AB82" s="56" t="s">
        <v>1682</v>
      </c>
      <c r="AC82" s="56" t="s">
        <v>199</v>
      </c>
      <c r="AD82" s="56" t="s">
        <v>199</v>
      </c>
      <c r="AE82" s="56" t="s">
        <v>199</v>
      </c>
      <c r="AF82" s="56" t="s">
        <v>199</v>
      </c>
      <c r="AG82" s="56" t="s">
        <v>199</v>
      </c>
      <c r="AH82" s="56" t="s">
        <v>199</v>
      </c>
      <c r="AI82" s="56" t="s">
        <v>199</v>
      </c>
      <c r="AJ82" s="56" t="s">
        <v>611</v>
      </c>
    </row>
    <row r="83" spans="2:36" ht="128.25" hidden="1">
      <c r="B83" s="56" t="s">
        <v>453</v>
      </c>
      <c r="C83" s="57" t="s">
        <v>454</v>
      </c>
      <c r="D83" s="56" t="s">
        <v>605</v>
      </c>
      <c r="E83" s="56" t="s">
        <v>597</v>
      </c>
      <c r="F83" s="56" t="s">
        <v>552</v>
      </c>
      <c r="G83" s="56" t="s">
        <v>199</v>
      </c>
      <c r="H83" s="56" t="s">
        <v>199</v>
      </c>
      <c r="I83" s="56" t="s">
        <v>199</v>
      </c>
      <c r="J83" s="56" t="s">
        <v>199</v>
      </c>
      <c r="K83" s="56" t="s">
        <v>615</v>
      </c>
      <c r="L83" s="56" t="s">
        <v>616</v>
      </c>
      <c r="M83" s="58" t="s">
        <v>617</v>
      </c>
      <c r="N83" s="56" t="s">
        <v>609</v>
      </c>
      <c r="O83" s="56" t="s">
        <v>610</v>
      </c>
      <c r="P83" s="56" t="s">
        <v>0</v>
      </c>
      <c r="Q83" s="64">
        <v>45474</v>
      </c>
      <c r="R83" s="64">
        <v>45641</v>
      </c>
      <c r="S83" s="64" t="s">
        <v>1675</v>
      </c>
      <c r="T83" s="40"/>
      <c r="U83" s="56"/>
      <c r="V83" s="58">
        <v>10</v>
      </c>
      <c r="W83" s="56" t="s">
        <v>207</v>
      </c>
      <c r="X83" s="56" t="s">
        <v>1648</v>
      </c>
      <c r="Y83" s="56" t="s">
        <v>1556</v>
      </c>
      <c r="Z83" s="56" t="s">
        <v>199</v>
      </c>
      <c r="AA83" s="56" t="s">
        <v>199</v>
      </c>
      <c r="AB83" s="56" t="s">
        <v>1682</v>
      </c>
      <c r="AC83" s="56" t="s">
        <v>199</v>
      </c>
      <c r="AD83" s="56" t="s">
        <v>199</v>
      </c>
      <c r="AE83" s="56" t="s">
        <v>199</v>
      </c>
      <c r="AF83" s="56" t="s">
        <v>199</v>
      </c>
      <c r="AG83" s="56" t="s">
        <v>199</v>
      </c>
      <c r="AH83" s="56" t="s">
        <v>199</v>
      </c>
      <c r="AI83" s="56" t="s">
        <v>199</v>
      </c>
      <c r="AJ83" s="56" t="s">
        <v>611</v>
      </c>
    </row>
    <row r="84" spans="2:36" ht="128.25" hidden="1">
      <c r="B84" s="56" t="s">
        <v>453</v>
      </c>
      <c r="C84" s="57" t="s">
        <v>454</v>
      </c>
      <c r="D84" s="56" t="s">
        <v>605</v>
      </c>
      <c r="E84" s="56" t="s">
        <v>597</v>
      </c>
      <c r="F84" s="56" t="s">
        <v>552</v>
      </c>
      <c r="G84" s="56" t="s">
        <v>199</v>
      </c>
      <c r="H84" s="56" t="s">
        <v>199</v>
      </c>
      <c r="I84" s="56" t="s">
        <v>199</v>
      </c>
      <c r="J84" s="56" t="s">
        <v>199</v>
      </c>
      <c r="K84" s="56" t="s">
        <v>618</v>
      </c>
      <c r="L84" s="56" t="s">
        <v>619</v>
      </c>
      <c r="M84" s="58" t="s">
        <v>620</v>
      </c>
      <c r="N84" s="56" t="s">
        <v>609</v>
      </c>
      <c r="O84" s="56" t="s">
        <v>610</v>
      </c>
      <c r="P84" s="56" t="s">
        <v>0</v>
      </c>
      <c r="Q84" s="64">
        <v>45292</v>
      </c>
      <c r="R84" s="64">
        <v>45396</v>
      </c>
      <c r="S84" s="64" t="s">
        <v>1675</v>
      </c>
      <c r="T84" s="40"/>
      <c r="U84" s="56"/>
      <c r="V84" s="58">
        <v>5</v>
      </c>
      <c r="W84" s="56" t="s">
        <v>1648</v>
      </c>
      <c r="X84" s="56" t="s">
        <v>1687</v>
      </c>
      <c r="Y84" s="56" t="s">
        <v>1690</v>
      </c>
      <c r="Z84" s="56" t="s">
        <v>1654</v>
      </c>
      <c r="AA84" s="56" t="s">
        <v>199</v>
      </c>
      <c r="AB84" s="56" t="s">
        <v>1641</v>
      </c>
      <c r="AC84" s="56" t="s">
        <v>1666</v>
      </c>
      <c r="AD84" s="56" t="s">
        <v>1661</v>
      </c>
      <c r="AE84" s="56" t="s">
        <v>623</v>
      </c>
      <c r="AF84" s="56" t="s">
        <v>1655</v>
      </c>
      <c r="AG84" s="56" t="s">
        <v>1670</v>
      </c>
      <c r="AH84" s="56" t="s">
        <v>199</v>
      </c>
      <c r="AI84" s="56" t="s">
        <v>199</v>
      </c>
      <c r="AJ84" s="56" t="s">
        <v>611</v>
      </c>
    </row>
    <row r="85" spans="2:36" ht="128.25" hidden="1">
      <c r="B85" s="56" t="s">
        <v>453</v>
      </c>
      <c r="C85" s="57" t="s">
        <v>454</v>
      </c>
      <c r="D85" s="56" t="s">
        <v>605</v>
      </c>
      <c r="E85" s="56" t="s">
        <v>597</v>
      </c>
      <c r="F85" s="56" t="s">
        <v>552</v>
      </c>
      <c r="G85" s="56" t="s">
        <v>199</v>
      </c>
      <c r="H85" s="56" t="s">
        <v>199</v>
      </c>
      <c r="I85" s="56" t="s">
        <v>199</v>
      </c>
      <c r="J85" s="56" t="s">
        <v>199</v>
      </c>
      <c r="K85" s="56" t="s">
        <v>626</v>
      </c>
      <c r="L85" s="56" t="s">
        <v>619</v>
      </c>
      <c r="M85" s="58" t="s">
        <v>620</v>
      </c>
      <c r="N85" s="56" t="s">
        <v>609</v>
      </c>
      <c r="O85" s="56" t="s">
        <v>610</v>
      </c>
      <c r="P85" s="56" t="s">
        <v>0</v>
      </c>
      <c r="Q85" s="64">
        <v>45383</v>
      </c>
      <c r="R85" s="64">
        <v>45487</v>
      </c>
      <c r="S85" s="64" t="s">
        <v>1675</v>
      </c>
      <c r="T85" s="40"/>
      <c r="U85" s="56"/>
      <c r="V85" s="58">
        <v>5</v>
      </c>
      <c r="W85" s="56" t="s">
        <v>1648</v>
      </c>
      <c r="X85" s="56" t="s">
        <v>1687</v>
      </c>
      <c r="Y85" s="56" t="s">
        <v>1654</v>
      </c>
      <c r="Z85" s="56" t="s">
        <v>199</v>
      </c>
      <c r="AA85" s="56" t="s">
        <v>199</v>
      </c>
      <c r="AB85" s="56" t="s">
        <v>1641</v>
      </c>
      <c r="AC85" s="56" t="s">
        <v>1666</v>
      </c>
      <c r="AD85" s="56" t="s">
        <v>1661</v>
      </c>
      <c r="AE85" s="56" t="s">
        <v>623</v>
      </c>
      <c r="AF85" s="56" t="s">
        <v>1655</v>
      </c>
      <c r="AG85" s="56" t="s">
        <v>1670</v>
      </c>
      <c r="AH85" s="56" t="s">
        <v>199</v>
      </c>
      <c r="AI85" s="56" t="s">
        <v>199</v>
      </c>
      <c r="AJ85" s="56" t="s">
        <v>611</v>
      </c>
    </row>
    <row r="86" spans="2:36" ht="128.25" hidden="1">
      <c r="B86" s="56" t="s">
        <v>453</v>
      </c>
      <c r="C86" s="57" t="s">
        <v>454</v>
      </c>
      <c r="D86" s="56" t="s">
        <v>605</v>
      </c>
      <c r="E86" s="56" t="s">
        <v>597</v>
      </c>
      <c r="F86" s="56" t="s">
        <v>552</v>
      </c>
      <c r="G86" s="56" t="s">
        <v>199</v>
      </c>
      <c r="H86" s="56" t="s">
        <v>199</v>
      </c>
      <c r="I86" s="56" t="s">
        <v>199</v>
      </c>
      <c r="J86" s="56" t="s">
        <v>199</v>
      </c>
      <c r="K86" s="56" t="s">
        <v>627</v>
      </c>
      <c r="L86" s="56" t="s">
        <v>619</v>
      </c>
      <c r="M86" s="58" t="s">
        <v>620</v>
      </c>
      <c r="N86" s="56" t="s">
        <v>609</v>
      </c>
      <c r="O86" s="56" t="s">
        <v>610</v>
      </c>
      <c r="P86" s="56" t="s">
        <v>0</v>
      </c>
      <c r="Q86" s="64">
        <v>45477</v>
      </c>
      <c r="R86" s="64">
        <v>45582</v>
      </c>
      <c r="S86" s="64" t="s">
        <v>1675</v>
      </c>
      <c r="T86" s="40"/>
      <c r="U86" s="56"/>
      <c r="V86" s="58">
        <v>5</v>
      </c>
      <c r="W86" s="56" t="s">
        <v>1648</v>
      </c>
      <c r="X86" s="56" t="s">
        <v>1687</v>
      </c>
      <c r="Y86" s="56" t="s">
        <v>1654</v>
      </c>
      <c r="Z86" s="56" t="s">
        <v>199</v>
      </c>
      <c r="AA86" s="56" t="s">
        <v>199</v>
      </c>
      <c r="AB86" s="56" t="s">
        <v>1641</v>
      </c>
      <c r="AC86" s="56" t="s">
        <v>1666</v>
      </c>
      <c r="AD86" s="56" t="s">
        <v>1661</v>
      </c>
      <c r="AE86" s="56" t="s">
        <v>623</v>
      </c>
      <c r="AF86" s="56" t="s">
        <v>1655</v>
      </c>
      <c r="AG86" s="56" t="s">
        <v>1670</v>
      </c>
      <c r="AH86" s="56" t="s">
        <v>199</v>
      </c>
      <c r="AI86" s="56" t="s">
        <v>199</v>
      </c>
      <c r="AJ86" s="56" t="s">
        <v>611</v>
      </c>
    </row>
    <row r="87" spans="2:36" ht="128.25" hidden="1">
      <c r="B87" s="56" t="s">
        <v>453</v>
      </c>
      <c r="C87" s="57" t="s">
        <v>454</v>
      </c>
      <c r="D87" s="56" t="s">
        <v>605</v>
      </c>
      <c r="E87" s="56" t="s">
        <v>597</v>
      </c>
      <c r="F87" s="56" t="s">
        <v>552</v>
      </c>
      <c r="G87" s="56" t="s">
        <v>199</v>
      </c>
      <c r="H87" s="56" t="s">
        <v>199</v>
      </c>
      <c r="I87" s="56" t="s">
        <v>199</v>
      </c>
      <c r="J87" s="56" t="s">
        <v>199</v>
      </c>
      <c r="K87" s="56" t="s">
        <v>628</v>
      </c>
      <c r="L87" s="56" t="s">
        <v>619</v>
      </c>
      <c r="M87" s="58" t="s">
        <v>620</v>
      </c>
      <c r="N87" s="56" t="s">
        <v>609</v>
      </c>
      <c r="O87" s="56" t="s">
        <v>610</v>
      </c>
      <c r="P87" s="56" t="s">
        <v>0</v>
      </c>
      <c r="Q87" s="64">
        <v>45567</v>
      </c>
      <c r="R87" s="64">
        <v>45641</v>
      </c>
      <c r="S87" s="64" t="s">
        <v>1675</v>
      </c>
      <c r="T87" s="40"/>
      <c r="U87" s="56"/>
      <c r="V87" s="58">
        <v>5</v>
      </c>
      <c r="W87" s="56" t="s">
        <v>1648</v>
      </c>
      <c r="X87" s="56" t="s">
        <v>1687</v>
      </c>
      <c r="Y87" s="56" t="s">
        <v>1654</v>
      </c>
      <c r="Z87" s="56" t="s">
        <v>199</v>
      </c>
      <c r="AA87" s="56" t="s">
        <v>199</v>
      </c>
      <c r="AB87" s="56" t="s">
        <v>1641</v>
      </c>
      <c r="AC87" s="56" t="s">
        <v>1666</v>
      </c>
      <c r="AD87" s="56" t="s">
        <v>1661</v>
      </c>
      <c r="AE87" s="56" t="s">
        <v>623</v>
      </c>
      <c r="AF87" s="56" t="s">
        <v>1655</v>
      </c>
      <c r="AG87" s="56" t="s">
        <v>1670</v>
      </c>
      <c r="AH87" s="56" t="s">
        <v>199</v>
      </c>
      <c r="AI87" s="56" t="s">
        <v>199</v>
      </c>
      <c r="AJ87" s="56" t="s">
        <v>611</v>
      </c>
    </row>
    <row r="88" spans="2:36" ht="128.25" hidden="1">
      <c r="B88" s="56" t="s">
        <v>453</v>
      </c>
      <c r="C88" s="57" t="s">
        <v>454</v>
      </c>
      <c r="D88" s="56" t="s">
        <v>605</v>
      </c>
      <c r="E88" s="56" t="s">
        <v>597</v>
      </c>
      <c r="F88" s="56" t="s">
        <v>552</v>
      </c>
      <c r="G88" s="56" t="s">
        <v>199</v>
      </c>
      <c r="H88" s="56" t="s">
        <v>199</v>
      </c>
      <c r="I88" s="56" t="s">
        <v>199</v>
      </c>
      <c r="J88" s="56" t="s">
        <v>199</v>
      </c>
      <c r="K88" s="56" t="s">
        <v>629</v>
      </c>
      <c r="L88" s="56" t="s">
        <v>630</v>
      </c>
      <c r="M88" s="58" t="s">
        <v>631</v>
      </c>
      <c r="N88" s="56" t="s">
        <v>609</v>
      </c>
      <c r="O88" s="56" t="s">
        <v>610</v>
      </c>
      <c r="P88" s="56" t="s">
        <v>0</v>
      </c>
      <c r="Q88" s="64">
        <v>45566</v>
      </c>
      <c r="R88" s="64">
        <v>45641</v>
      </c>
      <c r="S88" s="64" t="s">
        <v>199</v>
      </c>
      <c r="T88" s="40"/>
      <c r="U88" s="56"/>
      <c r="V88" s="58">
        <v>5</v>
      </c>
      <c r="W88" s="56" t="s">
        <v>1648</v>
      </c>
      <c r="X88" s="56" t="s">
        <v>1654</v>
      </c>
      <c r="Y88" s="56" t="s">
        <v>199</v>
      </c>
      <c r="Z88" s="56" t="s">
        <v>199</v>
      </c>
      <c r="AA88" s="56" t="s">
        <v>199</v>
      </c>
      <c r="AB88" s="56" t="s">
        <v>1641</v>
      </c>
      <c r="AC88" s="56" t="s">
        <v>1666</v>
      </c>
      <c r="AD88" s="56" t="s">
        <v>199</v>
      </c>
      <c r="AE88" s="56" t="s">
        <v>199</v>
      </c>
      <c r="AF88" s="56" t="s">
        <v>199</v>
      </c>
      <c r="AG88" s="56" t="s">
        <v>199</v>
      </c>
      <c r="AH88" s="56" t="s">
        <v>199</v>
      </c>
      <c r="AI88" s="56" t="s">
        <v>199</v>
      </c>
      <c r="AJ88" s="56" t="s">
        <v>611</v>
      </c>
    </row>
    <row r="89" spans="2:36" ht="128.25" hidden="1">
      <c r="B89" s="56" t="s">
        <v>453</v>
      </c>
      <c r="C89" s="57" t="s">
        <v>454</v>
      </c>
      <c r="D89" s="56" t="s">
        <v>605</v>
      </c>
      <c r="E89" s="56" t="s">
        <v>597</v>
      </c>
      <c r="F89" s="56" t="s">
        <v>552</v>
      </c>
      <c r="G89" s="56" t="s">
        <v>199</v>
      </c>
      <c r="H89" s="56" t="s">
        <v>199</v>
      </c>
      <c r="I89" s="56" t="s">
        <v>199</v>
      </c>
      <c r="J89" s="56" t="s">
        <v>199</v>
      </c>
      <c r="K89" s="56" t="s">
        <v>632</v>
      </c>
      <c r="L89" s="56" t="s">
        <v>633</v>
      </c>
      <c r="M89" s="58" t="s">
        <v>634</v>
      </c>
      <c r="N89" s="56" t="s">
        <v>609</v>
      </c>
      <c r="O89" s="56" t="s">
        <v>610</v>
      </c>
      <c r="P89" s="56" t="s">
        <v>0</v>
      </c>
      <c r="Q89" s="64">
        <v>45566</v>
      </c>
      <c r="R89" s="64">
        <v>45641</v>
      </c>
      <c r="S89" s="64" t="s">
        <v>199</v>
      </c>
      <c r="T89" s="40"/>
      <c r="U89" s="56"/>
      <c r="V89" s="58">
        <v>5</v>
      </c>
      <c r="W89" s="56" t="s">
        <v>1648</v>
      </c>
      <c r="X89" s="56" t="s">
        <v>1687</v>
      </c>
      <c r="Y89" s="56" t="s">
        <v>1654</v>
      </c>
      <c r="Z89" s="56" t="s">
        <v>199</v>
      </c>
      <c r="AA89" s="56" t="s">
        <v>199</v>
      </c>
      <c r="AB89" s="56" t="s">
        <v>1641</v>
      </c>
      <c r="AC89" s="56" t="s">
        <v>1666</v>
      </c>
      <c r="AD89" s="56" t="s">
        <v>199</v>
      </c>
      <c r="AE89" s="56" t="s">
        <v>199</v>
      </c>
      <c r="AF89" s="56" t="s">
        <v>199</v>
      </c>
      <c r="AG89" s="56" t="s">
        <v>199</v>
      </c>
      <c r="AH89" s="56" t="s">
        <v>199</v>
      </c>
      <c r="AI89" s="56" t="s">
        <v>199</v>
      </c>
      <c r="AJ89" s="56" t="s">
        <v>611</v>
      </c>
    </row>
    <row r="90" spans="2:36" ht="128.25" hidden="1">
      <c r="B90" s="56" t="s">
        <v>453</v>
      </c>
      <c r="C90" s="57" t="s">
        <v>454</v>
      </c>
      <c r="D90" s="56" t="s">
        <v>605</v>
      </c>
      <c r="E90" s="56" t="s">
        <v>597</v>
      </c>
      <c r="F90" s="56" t="s">
        <v>552</v>
      </c>
      <c r="G90" s="56" t="s">
        <v>199</v>
      </c>
      <c r="H90" s="56" t="s">
        <v>199</v>
      </c>
      <c r="I90" s="56" t="s">
        <v>199</v>
      </c>
      <c r="J90" s="56" t="s">
        <v>199</v>
      </c>
      <c r="K90" s="56" t="s">
        <v>635</v>
      </c>
      <c r="L90" s="56" t="s">
        <v>636</v>
      </c>
      <c r="M90" s="58" t="s">
        <v>637</v>
      </c>
      <c r="N90" s="56" t="s">
        <v>609</v>
      </c>
      <c r="O90" s="56" t="s">
        <v>638</v>
      </c>
      <c r="P90" s="56" t="s">
        <v>0</v>
      </c>
      <c r="Q90" s="64">
        <v>45292</v>
      </c>
      <c r="R90" s="64">
        <v>45641</v>
      </c>
      <c r="S90" s="64" t="s">
        <v>1675</v>
      </c>
      <c r="T90" s="40"/>
      <c r="U90" s="56"/>
      <c r="V90" s="58">
        <v>10</v>
      </c>
      <c r="W90" s="56" t="s">
        <v>1654</v>
      </c>
      <c r="X90" s="56" t="s">
        <v>1660</v>
      </c>
      <c r="Y90" s="56" t="s">
        <v>199</v>
      </c>
      <c r="Z90" s="56" t="s">
        <v>199</v>
      </c>
      <c r="AA90" s="56" t="s">
        <v>199</v>
      </c>
      <c r="AB90" s="56" t="s">
        <v>364</v>
      </c>
      <c r="AC90" s="56" t="s">
        <v>199</v>
      </c>
      <c r="AD90" s="56" t="s">
        <v>199</v>
      </c>
      <c r="AE90" s="56" t="s">
        <v>199</v>
      </c>
      <c r="AF90" s="56" t="s">
        <v>199</v>
      </c>
      <c r="AG90" s="56" t="s">
        <v>199</v>
      </c>
      <c r="AH90" s="56" t="s">
        <v>402</v>
      </c>
      <c r="AI90" s="56" t="s">
        <v>639</v>
      </c>
      <c r="AJ90" s="56" t="s">
        <v>611</v>
      </c>
    </row>
    <row r="91" spans="2:36" ht="128.25" hidden="1">
      <c r="B91" s="56" t="s">
        <v>453</v>
      </c>
      <c r="C91" s="57" t="s">
        <v>454</v>
      </c>
      <c r="D91" s="56" t="s">
        <v>605</v>
      </c>
      <c r="E91" s="56" t="s">
        <v>597</v>
      </c>
      <c r="F91" s="56" t="s">
        <v>552</v>
      </c>
      <c r="G91" s="56" t="s">
        <v>199</v>
      </c>
      <c r="H91" s="56" t="s">
        <v>199</v>
      </c>
      <c r="I91" s="56" t="s">
        <v>199</v>
      </c>
      <c r="J91" s="56" t="s">
        <v>199</v>
      </c>
      <c r="K91" s="56" t="s">
        <v>640</v>
      </c>
      <c r="L91" s="56" t="s">
        <v>641</v>
      </c>
      <c r="M91" s="58" t="s">
        <v>642</v>
      </c>
      <c r="N91" s="56" t="s">
        <v>609</v>
      </c>
      <c r="O91" s="56" t="s">
        <v>610</v>
      </c>
      <c r="P91" s="56" t="s">
        <v>0</v>
      </c>
      <c r="Q91" s="64">
        <v>45292</v>
      </c>
      <c r="R91" s="64">
        <v>45473</v>
      </c>
      <c r="S91" s="64" t="s">
        <v>1675</v>
      </c>
      <c r="T91" s="40"/>
      <c r="U91" s="56"/>
      <c r="V91" s="58">
        <v>5</v>
      </c>
      <c r="W91" s="56" t="s">
        <v>1654</v>
      </c>
      <c r="X91" s="56" t="s">
        <v>1660</v>
      </c>
      <c r="Y91" s="56" t="s">
        <v>199</v>
      </c>
      <c r="Z91" s="56" t="s">
        <v>199</v>
      </c>
      <c r="AA91" s="56" t="s">
        <v>199</v>
      </c>
      <c r="AB91" s="56" t="s">
        <v>364</v>
      </c>
      <c r="AC91" s="56" t="s">
        <v>199</v>
      </c>
      <c r="AD91" s="56" t="s">
        <v>199</v>
      </c>
      <c r="AE91" s="56" t="s">
        <v>199</v>
      </c>
      <c r="AF91" s="56" t="s">
        <v>199</v>
      </c>
      <c r="AG91" s="56" t="s">
        <v>199</v>
      </c>
      <c r="AH91" s="56" t="s">
        <v>402</v>
      </c>
      <c r="AI91" s="56" t="s">
        <v>639</v>
      </c>
      <c r="AJ91" s="56" t="s">
        <v>611</v>
      </c>
    </row>
    <row r="92" spans="2:36" ht="128.25" hidden="1">
      <c r="B92" s="56" t="s">
        <v>453</v>
      </c>
      <c r="C92" s="57" t="s">
        <v>454</v>
      </c>
      <c r="D92" s="56" t="s">
        <v>605</v>
      </c>
      <c r="E92" s="56" t="s">
        <v>597</v>
      </c>
      <c r="F92" s="56" t="s">
        <v>552</v>
      </c>
      <c r="G92" s="56" t="s">
        <v>199</v>
      </c>
      <c r="H92" s="56" t="s">
        <v>199</v>
      </c>
      <c r="I92" s="56" t="s">
        <v>199</v>
      </c>
      <c r="J92" s="56" t="s">
        <v>199</v>
      </c>
      <c r="K92" s="56" t="s">
        <v>643</v>
      </c>
      <c r="L92" s="56" t="s">
        <v>644</v>
      </c>
      <c r="M92" s="58" t="s">
        <v>642</v>
      </c>
      <c r="N92" s="56" t="s">
        <v>609</v>
      </c>
      <c r="O92" s="56" t="s">
        <v>610</v>
      </c>
      <c r="P92" s="56" t="s">
        <v>0</v>
      </c>
      <c r="Q92" s="64">
        <v>45474</v>
      </c>
      <c r="R92" s="64">
        <v>45641</v>
      </c>
      <c r="S92" s="64" t="s">
        <v>1675</v>
      </c>
      <c r="T92" s="40"/>
      <c r="U92" s="56"/>
      <c r="V92" s="58">
        <v>5</v>
      </c>
      <c r="W92" s="56" t="s">
        <v>1654</v>
      </c>
      <c r="X92" s="56" t="s">
        <v>1660</v>
      </c>
      <c r="Y92" s="56" t="s">
        <v>199</v>
      </c>
      <c r="Z92" s="56" t="s">
        <v>199</v>
      </c>
      <c r="AA92" s="56" t="s">
        <v>199</v>
      </c>
      <c r="AB92" s="56" t="s">
        <v>364</v>
      </c>
      <c r="AC92" s="56" t="s">
        <v>199</v>
      </c>
      <c r="AD92" s="56" t="s">
        <v>199</v>
      </c>
      <c r="AE92" s="56" t="s">
        <v>199</v>
      </c>
      <c r="AF92" s="56" t="s">
        <v>199</v>
      </c>
      <c r="AG92" s="56" t="s">
        <v>199</v>
      </c>
      <c r="AH92" s="56" t="s">
        <v>402</v>
      </c>
      <c r="AI92" s="56" t="s">
        <v>639</v>
      </c>
      <c r="AJ92" s="56" t="s">
        <v>611</v>
      </c>
    </row>
    <row r="93" spans="2:36" ht="128.25" hidden="1">
      <c r="B93" s="56" t="s">
        <v>453</v>
      </c>
      <c r="C93" s="57" t="s">
        <v>454</v>
      </c>
      <c r="D93" s="56" t="s">
        <v>595</v>
      </c>
      <c r="E93" s="56" t="s">
        <v>597</v>
      </c>
      <c r="F93" s="56" t="s">
        <v>552</v>
      </c>
      <c r="G93" s="56" t="s">
        <v>199</v>
      </c>
      <c r="H93" s="56" t="s">
        <v>199</v>
      </c>
      <c r="I93" s="56" t="s">
        <v>199</v>
      </c>
      <c r="J93" s="56" t="s">
        <v>199</v>
      </c>
      <c r="K93" s="73" t="s">
        <v>1756</v>
      </c>
      <c r="L93" s="74" t="s">
        <v>646</v>
      </c>
      <c r="M93" s="58" t="s">
        <v>647</v>
      </c>
      <c r="N93" s="56" t="s">
        <v>648</v>
      </c>
      <c r="O93" s="56" t="s">
        <v>649</v>
      </c>
      <c r="P93" s="56" t="s">
        <v>0</v>
      </c>
      <c r="Q93" s="59">
        <v>45292</v>
      </c>
      <c r="R93" s="59">
        <v>45657</v>
      </c>
      <c r="S93" s="59" t="s">
        <v>1675</v>
      </c>
      <c r="T93" s="40"/>
      <c r="U93" s="56"/>
      <c r="V93" s="56">
        <v>50</v>
      </c>
      <c r="W93" s="56" t="s">
        <v>245</v>
      </c>
      <c r="X93" s="56" t="s">
        <v>1648</v>
      </c>
      <c r="Y93" s="56" t="s">
        <v>199</v>
      </c>
      <c r="Z93" s="56" t="s">
        <v>199</v>
      </c>
      <c r="AA93" s="56" t="s">
        <v>199</v>
      </c>
      <c r="AB93" s="56" t="s">
        <v>1682</v>
      </c>
      <c r="AC93" s="56" t="s">
        <v>199</v>
      </c>
      <c r="AD93" s="56" t="s">
        <v>199</v>
      </c>
      <c r="AE93" s="56" t="s">
        <v>199</v>
      </c>
      <c r="AF93" s="56" t="s">
        <v>199</v>
      </c>
      <c r="AG93" s="56" t="s">
        <v>199</v>
      </c>
      <c r="AH93" s="56" t="s">
        <v>199</v>
      </c>
      <c r="AI93" s="56" t="s">
        <v>199</v>
      </c>
      <c r="AJ93" s="56" t="s">
        <v>650</v>
      </c>
    </row>
    <row r="94" spans="2:36" ht="128.25" hidden="1">
      <c r="B94" s="56" t="s">
        <v>453</v>
      </c>
      <c r="C94" s="57" t="s">
        <v>454</v>
      </c>
      <c r="D94" s="56" t="s">
        <v>595</v>
      </c>
      <c r="E94" s="56" t="s">
        <v>597</v>
      </c>
      <c r="F94" s="56" t="s">
        <v>552</v>
      </c>
      <c r="G94" s="56" t="s">
        <v>199</v>
      </c>
      <c r="H94" s="56" t="s">
        <v>199</v>
      </c>
      <c r="I94" s="56" t="s">
        <v>199</v>
      </c>
      <c r="J94" s="56" t="s">
        <v>199</v>
      </c>
      <c r="K94" s="56" t="s">
        <v>651</v>
      </c>
      <c r="L94" s="56" t="s">
        <v>652</v>
      </c>
      <c r="M94" s="58" t="s">
        <v>653</v>
      </c>
      <c r="N94" s="56" t="s">
        <v>486</v>
      </c>
      <c r="O94" s="56" t="s">
        <v>654</v>
      </c>
      <c r="P94" s="56" t="s">
        <v>1664</v>
      </c>
      <c r="Q94" s="59">
        <v>45323</v>
      </c>
      <c r="R94" s="59">
        <v>45596</v>
      </c>
      <c r="S94" s="59" t="s">
        <v>1675</v>
      </c>
      <c r="T94" s="40"/>
      <c r="U94" s="56"/>
      <c r="V94" s="56"/>
      <c r="W94" s="56" t="s">
        <v>1648</v>
      </c>
      <c r="X94" s="56" t="s">
        <v>199</v>
      </c>
      <c r="Y94" s="56" t="s">
        <v>199</v>
      </c>
      <c r="Z94" s="56" t="s">
        <v>199</v>
      </c>
      <c r="AA94" s="56" t="s">
        <v>199</v>
      </c>
      <c r="AB94" s="56" t="s">
        <v>1685</v>
      </c>
      <c r="AC94" s="56" t="s">
        <v>199</v>
      </c>
      <c r="AD94" s="56" t="s">
        <v>199</v>
      </c>
      <c r="AE94" s="56" t="s">
        <v>199</v>
      </c>
      <c r="AF94" s="56" t="s">
        <v>199</v>
      </c>
      <c r="AG94" s="56" t="s">
        <v>199</v>
      </c>
      <c r="AH94" s="56" t="s">
        <v>199</v>
      </c>
      <c r="AI94" s="56" t="s">
        <v>199</v>
      </c>
      <c r="AJ94" s="56" t="s">
        <v>655</v>
      </c>
    </row>
    <row r="95" spans="2:36" ht="128.25" hidden="1">
      <c r="B95" s="56" t="s">
        <v>453</v>
      </c>
      <c r="C95" s="57" t="s">
        <v>454</v>
      </c>
      <c r="D95" s="56" t="s">
        <v>595</v>
      </c>
      <c r="E95" s="56" t="s">
        <v>597</v>
      </c>
      <c r="F95" s="56" t="s">
        <v>552</v>
      </c>
      <c r="G95" s="56" t="s">
        <v>199</v>
      </c>
      <c r="H95" s="56" t="s">
        <v>199</v>
      </c>
      <c r="I95" s="56" t="s">
        <v>199</v>
      </c>
      <c r="J95" s="56" t="s">
        <v>199</v>
      </c>
      <c r="K95" s="56" t="s">
        <v>656</v>
      </c>
      <c r="L95" s="56" t="s">
        <v>657</v>
      </c>
      <c r="M95" s="58" t="s">
        <v>653</v>
      </c>
      <c r="N95" s="56" t="s">
        <v>486</v>
      </c>
      <c r="O95" s="56" t="s">
        <v>654</v>
      </c>
      <c r="P95" s="56" t="s">
        <v>1664</v>
      </c>
      <c r="Q95" s="59">
        <v>45352</v>
      </c>
      <c r="R95" s="59">
        <v>45657</v>
      </c>
      <c r="S95" s="59" t="s">
        <v>1675</v>
      </c>
      <c r="T95" s="40"/>
      <c r="U95" s="56"/>
      <c r="V95" s="56"/>
      <c r="W95" s="56" t="s">
        <v>1648</v>
      </c>
      <c r="X95" s="56" t="s">
        <v>199</v>
      </c>
      <c r="Y95" s="56" t="s">
        <v>199</v>
      </c>
      <c r="Z95" s="56" t="s">
        <v>199</v>
      </c>
      <c r="AA95" s="56" t="s">
        <v>199</v>
      </c>
      <c r="AB95" s="56" t="s">
        <v>1685</v>
      </c>
      <c r="AC95" s="56" t="s">
        <v>199</v>
      </c>
      <c r="AD95" s="56" t="s">
        <v>199</v>
      </c>
      <c r="AE95" s="56" t="s">
        <v>199</v>
      </c>
      <c r="AF95" s="56" t="s">
        <v>199</v>
      </c>
      <c r="AG95" s="56" t="s">
        <v>199</v>
      </c>
      <c r="AH95" s="56" t="s">
        <v>199</v>
      </c>
      <c r="AI95" s="56" t="s">
        <v>199</v>
      </c>
      <c r="AJ95" s="56" t="s">
        <v>655</v>
      </c>
    </row>
    <row r="96" spans="2:36" ht="128.25" hidden="1">
      <c r="B96" s="56" t="s">
        <v>453</v>
      </c>
      <c r="C96" s="57" t="s">
        <v>454</v>
      </c>
      <c r="D96" s="56" t="s">
        <v>595</v>
      </c>
      <c r="E96" s="56" t="s">
        <v>597</v>
      </c>
      <c r="F96" s="56" t="s">
        <v>552</v>
      </c>
      <c r="G96" s="56" t="s">
        <v>199</v>
      </c>
      <c r="H96" s="56" t="s">
        <v>199</v>
      </c>
      <c r="I96" s="56" t="s">
        <v>199</v>
      </c>
      <c r="J96" s="56" t="s">
        <v>199</v>
      </c>
      <c r="K96" s="56" t="s">
        <v>658</v>
      </c>
      <c r="L96" s="56" t="s">
        <v>659</v>
      </c>
      <c r="M96" s="58" t="s">
        <v>653</v>
      </c>
      <c r="N96" s="56" t="s">
        <v>486</v>
      </c>
      <c r="O96" s="56" t="s">
        <v>654</v>
      </c>
      <c r="P96" s="56" t="s">
        <v>1664</v>
      </c>
      <c r="Q96" s="59">
        <v>45323</v>
      </c>
      <c r="R96" s="59">
        <v>45626</v>
      </c>
      <c r="S96" s="59" t="s">
        <v>1675</v>
      </c>
      <c r="T96" s="40"/>
      <c r="U96" s="56"/>
      <c r="V96" s="56"/>
      <c r="W96" s="56" t="s">
        <v>1648</v>
      </c>
      <c r="X96" s="56" t="s">
        <v>199</v>
      </c>
      <c r="Y96" s="56" t="s">
        <v>199</v>
      </c>
      <c r="Z96" s="56" t="s">
        <v>199</v>
      </c>
      <c r="AA96" s="56" t="s">
        <v>199</v>
      </c>
      <c r="AB96" s="56" t="s">
        <v>1685</v>
      </c>
      <c r="AC96" s="56" t="s">
        <v>199</v>
      </c>
      <c r="AD96" s="56" t="s">
        <v>199</v>
      </c>
      <c r="AE96" s="56" t="s">
        <v>199</v>
      </c>
      <c r="AF96" s="56" t="s">
        <v>199</v>
      </c>
      <c r="AG96" s="56" t="s">
        <v>199</v>
      </c>
      <c r="AH96" s="56" t="s">
        <v>199</v>
      </c>
      <c r="AI96" s="56" t="s">
        <v>199</v>
      </c>
      <c r="AJ96" s="56" t="s">
        <v>655</v>
      </c>
    </row>
    <row r="97" spans="2:36" ht="128.25" hidden="1">
      <c r="B97" s="56" t="s">
        <v>453</v>
      </c>
      <c r="C97" s="57" t="s">
        <v>454</v>
      </c>
      <c r="D97" s="56" t="s">
        <v>595</v>
      </c>
      <c r="E97" s="56" t="s">
        <v>597</v>
      </c>
      <c r="F97" s="56" t="s">
        <v>552</v>
      </c>
      <c r="G97" s="56" t="s">
        <v>199</v>
      </c>
      <c r="H97" s="56" t="s">
        <v>199</v>
      </c>
      <c r="I97" s="56" t="s">
        <v>199</v>
      </c>
      <c r="J97" s="56" t="s">
        <v>199</v>
      </c>
      <c r="K97" s="56" t="s">
        <v>660</v>
      </c>
      <c r="L97" s="56" t="s">
        <v>660</v>
      </c>
      <c r="M97" s="58" t="s">
        <v>661</v>
      </c>
      <c r="N97" s="56" t="s">
        <v>662</v>
      </c>
      <c r="O97" s="67" t="s">
        <v>663</v>
      </c>
      <c r="P97" s="56" t="s">
        <v>0</v>
      </c>
      <c r="Q97" s="59">
        <v>45413</v>
      </c>
      <c r="R97" s="59">
        <v>45534</v>
      </c>
      <c r="S97" s="59" t="s">
        <v>1675</v>
      </c>
      <c r="T97" s="66"/>
      <c r="U97" s="66"/>
      <c r="V97" s="66"/>
      <c r="W97" s="56" t="s">
        <v>1648</v>
      </c>
      <c r="X97" s="56" t="s">
        <v>199</v>
      </c>
      <c r="Y97" s="56" t="s">
        <v>199</v>
      </c>
      <c r="Z97" s="56" t="s">
        <v>199</v>
      </c>
      <c r="AA97" s="56" t="s">
        <v>199</v>
      </c>
      <c r="AB97" s="56" t="s">
        <v>1685</v>
      </c>
      <c r="AC97" s="56" t="s">
        <v>199</v>
      </c>
      <c r="AD97" s="56" t="s">
        <v>199</v>
      </c>
      <c r="AE97" s="56" t="s">
        <v>199</v>
      </c>
      <c r="AF97" s="56" t="s">
        <v>199</v>
      </c>
      <c r="AG97" s="56" t="s">
        <v>199</v>
      </c>
      <c r="AH97" s="56" t="s">
        <v>199</v>
      </c>
      <c r="AI97" s="56" t="s">
        <v>199</v>
      </c>
      <c r="AJ97" s="56" t="s">
        <v>664</v>
      </c>
    </row>
    <row r="98" spans="2:36" ht="128.25" hidden="1">
      <c r="B98" s="56" t="s">
        <v>453</v>
      </c>
      <c r="C98" s="57" t="s">
        <v>454</v>
      </c>
      <c r="D98" s="56" t="s">
        <v>595</v>
      </c>
      <c r="E98" s="56" t="s">
        <v>597</v>
      </c>
      <c r="F98" s="56" t="s">
        <v>552</v>
      </c>
      <c r="G98" s="56" t="s">
        <v>199</v>
      </c>
      <c r="H98" s="56" t="s">
        <v>199</v>
      </c>
      <c r="I98" s="56" t="s">
        <v>199</v>
      </c>
      <c r="J98" s="56" t="s">
        <v>199</v>
      </c>
      <c r="K98" s="56" t="s">
        <v>665</v>
      </c>
      <c r="L98" s="56" t="s">
        <v>1757</v>
      </c>
      <c r="M98" s="58" t="s">
        <v>667</v>
      </c>
      <c r="N98" s="56" t="s">
        <v>668</v>
      </c>
      <c r="O98" s="56" t="s">
        <v>669</v>
      </c>
      <c r="P98" s="56" t="s">
        <v>1664</v>
      </c>
      <c r="Q98" s="59">
        <v>45292</v>
      </c>
      <c r="R98" s="59">
        <v>45503</v>
      </c>
      <c r="S98" s="59" t="s">
        <v>1675</v>
      </c>
      <c r="T98" s="40"/>
      <c r="U98" s="56"/>
      <c r="V98" s="56">
        <v>50</v>
      </c>
      <c r="W98" s="56" t="s">
        <v>1687</v>
      </c>
      <c r="X98" s="56" t="s">
        <v>199</v>
      </c>
      <c r="Y98" s="56" t="s">
        <v>199</v>
      </c>
      <c r="Z98" s="56" t="s">
        <v>199</v>
      </c>
      <c r="AA98" s="56" t="s">
        <v>199</v>
      </c>
      <c r="AB98" s="56" t="s">
        <v>1685</v>
      </c>
      <c r="AC98" s="56" t="s">
        <v>199</v>
      </c>
      <c r="AD98" s="56" t="s">
        <v>199</v>
      </c>
      <c r="AE98" s="56" t="s">
        <v>199</v>
      </c>
      <c r="AF98" s="56" t="s">
        <v>199</v>
      </c>
      <c r="AG98" s="56" t="s">
        <v>199</v>
      </c>
      <c r="AH98" s="56" t="s">
        <v>199</v>
      </c>
      <c r="AI98" s="56" t="s">
        <v>199</v>
      </c>
      <c r="AJ98" s="56" t="s">
        <v>655</v>
      </c>
    </row>
    <row r="99" spans="2:36" ht="128.25" hidden="1">
      <c r="B99" s="56" t="s">
        <v>453</v>
      </c>
      <c r="C99" s="57" t="s">
        <v>454</v>
      </c>
      <c r="D99" s="56" t="s">
        <v>595</v>
      </c>
      <c r="E99" s="56" t="s">
        <v>597</v>
      </c>
      <c r="F99" s="56" t="s">
        <v>552</v>
      </c>
      <c r="G99" s="56" t="s">
        <v>199</v>
      </c>
      <c r="H99" s="56" t="s">
        <v>199</v>
      </c>
      <c r="I99" s="56" t="s">
        <v>199</v>
      </c>
      <c r="J99" s="56" t="s">
        <v>199</v>
      </c>
      <c r="K99" s="56" t="s">
        <v>1758</v>
      </c>
      <c r="L99" s="56" t="s">
        <v>1759</v>
      </c>
      <c r="M99" s="58" t="s">
        <v>1760</v>
      </c>
      <c r="N99" s="56" t="s">
        <v>668</v>
      </c>
      <c r="O99" s="56" t="s">
        <v>673</v>
      </c>
      <c r="P99" s="56" t="s">
        <v>1664</v>
      </c>
      <c r="Q99" s="59">
        <v>45292</v>
      </c>
      <c r="R99" s="59">
        <v>45641</v>
      </c>
      <c r="S99" s="59" t="s">
        <v>1675</v>
      </c>
      <c r="T99" s="40"/>
      <c r="U99" s="56"/>
      <c r="V99" s="56">
        <v>50</v>
      </c>
      <c r="W99" s="56" t="s">
        <v>1687</v>
      </c>
      <c r="X99" s="56" t="s">
        <v>199</v>
      </c>
      <c r="Y99" s="56" t="s">
        <v>199</v>
      </c>
      <c r="Z99" s="56" t="s">
        <v>199</v>
      </c>
      <c r="AA99" s="56" t="s">
        <v>199</v>
      </c>
      <c r="AB99" s="56" t="s">
        <v>1685</v>
      </c>
      <c r="AC99" s="56" t="s">
        <v>199</v>
      </c>
      <c r="AD99" s="56" t="s">
        <v>199</v>
      </c>
      <c r="AE99" s="56" t="s">
        <v>199</v>
      </c>
      <c r="AF99" s="56" t="s">
        <v>199</v>
      </c>
      <c r="AG99" s="56" t="s">
        <v>199</v>
      </c>
      <c r="AH99" s="56" t="s">
        <v>199</v>
      </c>
      <c r="AI99" s="56" t="s">
        <v>199</v>
      </c>
      <c r="AJ99" s="56" t="s">
        <v>655</v>
      </c>
    </row>
    <row r="100" spans="2:36" ht="199.5" hidden="1">
      <c r="B100" s="56" t="s">
        <v>516</v>
      </c>
      <c r="C100" s="57" t="s">
        <v>517</v>
      </c>
      <c r="D100" s="56" t="s">
        <v>674</v>
      </c>
      <c r="E100" s="56" t="s">
        <v>676</v>
      </c>
      <c r="F100" s="56" t="s">
        <v>1620</v>
      </c>
      <c r="G100" s="56" t="s">
        <v>199</v>
      </c>
      <c r="H100" s="56" t="s">
        <v>199</v>
      </c>
      <c r="I100" s="56" t="s">
        <v>199</v>
      </c>
      <c r="J100" s="56" t="s">
        <v>199</v>
      </c>
      <c r="K100" s="56" t="s">
        <v>677</v>
      </c>
      <c r="L100" s="56" t="s">
        <v>1761</v>
      </c>
      <c r="M100" s="58" t="s">
        <v>679</v>
      </c>
      <c r="N100" s="56" t="s">
        <v>524</v>
      </c>
      <c r="O100" s="56" t="s">
        <v>525</v>
      </c>
      <c r="P100" s="56" t="s">
        <v>0</v>
      </c>
      <c r="Q100" s="59">
        <v>45292</v>
      </c>
      <c r="R100" s="59">
        <v>45473</v>
      </c>
      <c r="S100" s="59" t="s">
        <v>199</v>
      </c>
      <c r="T100" s="40"/>
      <c r="U100" s="56"/>
      <c r="V100" s="60">
        <v>0.5</v>
      </c>
      <c r="W100" s="56" t="s">
        <v>1669</v>
      </c>
      <c r="X100" s="56" t="s">
        <v>1673</v>
      </c>
      <c r="Y100" s="56" t="s">
        <v>199</v>
      </c>
      <c r="Z100" s="56" t="s">
        <v>199</v>
      </c>
      <c r="AA100" s="56" t="s">
        <v>199</v>
      </c>
      <c r="AB100" s="56" t="s">
        <v>364</v>
      </c>
      <c r="AC100" s="56" t="s">
        <v>199</v>
      </c>
      <c r="AD100" s="56" t="s">
        <v>199</v>
      </c>
      <c r="AE100" s="56" t="s">
        <v>199</v>
      </c>
      <c r="AF100" s="56" t="s">
        <v>199</v>
      </c>
      <c r="AG100" s="56" t="s">
        <v>199</v>
      </c>
      <c r="AH100" s="56" t="s">
        <v>365</v>
      </c>
      <c r="AI100" s="56" t="s">
        <v>366</v>
      </c>
      <c r="AJ100" s="56" t="s">
        <v>528</v>
      </c>
    </row>
    <row r="101" spans="2:36" ht="199.5" hidden="1">
      <c r="B101" s="56" t="s">
        <v>516</v>
      </c>
      <c r="C101" s="57" t="s">
        <v>517</v>
      </c>
      <c r="D101" s="56" t="s">
        <v>674</v>
      </c>
      <c r="E101" s="56" t="s">
        <v>676</v>
      </c>
      <c r="F101" s="56" t="s">
        <v>1620</v>
      </c>
      <c r="G101" s="56" t="s">
        <v>199</v>
      </c>
      <c r="H101" s="56" t="s">
        <v>199</v>
      </c>
      <c r="I101" s="56" t="s">
        <v>199</v>
      </c>
      <c r="J101" s="56" t="s">
        <v>199</v>
      </c>
      <c r="K101" s="56" t="s">
        <v>680</v>
      </c>
      <c r="L101" s="56" t="s">
        <v>1762</v>
      </c>
      <c r="M101" s="58" t="s">
        <v>679</v>
      </c>
      <c r="N101" s="56" t="s">
        <v>524</v>
      </c>
      <c r="O101" s="56" t="s">
        <v>525</v>
      </c>
      <c r="P101" s="56" t="s">
        <v>0</v>
      </c>
      <c r="Q101" s="59">
        <v>45474</v>
      </c>
      <c r="R101" s="59">
        <v>45641</v>
      </c>
      <c r="S101" s="59" t="s">
        <v>199</v>
      </c>
      <c r="T101" s="40"/>
      <c r="U101" s="56"/>
      <c r="V101" s="60">
        <v>0.5</v>
      </c>
      <c r="W101" s="56" t="s">
        <v>1669</v>
      </c>
      <c r="X101" s="56" t="s">
        <v>1673</v>
      </c>
      <c r="Y101" s="56" t="s">
        <v>199</v>
      </c>
      <c r="Z101" s="56" t="s">
        <v>199</v>
      </c>
      <c r="AA101" s="56" t="s">
        <v>199</v>
      </c>
      <c r="AB101" s="56" t="s">
        <v>364</v>
      </c>
      <c r="AC101" s="56" t="s">
        <v>199</v>
      </c>
      <c r="AD101" s="56" t="s">
        <v>199</v>
      </c>
      <c r="AE101" s="56" t="s">
        <v>199</v>
      </c>
      <c r="AF101" s="56" t="s">
        <v>199</v>
      </c>
      <c r="AG101" s="56" t="s">
        <v>199</v>
      </c>
      <c r="AH101" s="56" t="s">
        <v>365</v>
      </c>
      <c r="AI101" s="56" t="s">
        <v>366</v>
      </c>
      <c r="AJ101" s="56" t="s">
        <v>528</v>
      </c>
    </row>
    <row r="102" spans="2:36" ht="199.5" hidden="1">
      <c r="B102" s="56" t="s">
        <v>516</v>
      </c>
      <c r="C102" s="57" t="s">
        <v>517</v>
      </c>
      <c r="D102" s="56" t="s">
        <v>674</v>
      </c>
      <c r="E102" s="56" t="s">
        <v>676</v>
      </c>
      <c r="F102" s="56" t="s">
        <v>1620</v>
      </c>
      <c r="G102" s="56" t="s">
        <v>199</v>
      </c>
      <c r="H102" s="56" t="s">
        <v>199</v>
      </c>
      <c r="I102" s="56" t="s">
        <v>199</v>
      </c>
      <c r="J102" s="56" t="s">
        <v>199</v>
      </c>
      <c r="K102" s="56" t="s">
        <v>682</v>
      </c>
      <c r="L102" s="56" t="s">
        <v>1763</v>
      </c>
      <c r="M102" s="58" t="s">
        <v>684</v>
      </c>
      <c r="N102" s="56" t="s">
        <v>535</v>
      </c>
      <c r="O102" s="56" t="s">
        <v>536</v>
      </c>
      <c r="P102" s="56" t="s">
        <v>537</v>
      </c>
      <c r="Q102" s="59">
        <v>45352</v>
      </c>
      <c r="R102" s="59">
        <v>45641</v>
      </c>
      <c r="S102" s="59" t="s">
        <v>1675</v>
      </c>
      <c r="T102" s="40"/>
      <c r="U102" s="56"/>
      <c r="V102" s="60">
        <v>1</v>
      </c>
      <c r="W102" s="56" t="s">
        <v>1660</v>
      </c>
      <c r="X102" s="56" t="s">
        <v>207</v>
      </c>
      <c r="Y102" s="56" t="s">
        <v>199</v>
      </c>
      <c r="Z102" s="56" t="s">
        <v>199</v>
      </c>
      <c r="AA102" s="56" t="s">
        <v>199</v>
      </c>
      <c r="AB102" s="56" t="s">
        <v>364</v>
      </c>
      <c r="AC102" s="56" t="s">
        <v>199</v>
      </c>
      <c r="AD102" s="56" t="s">
        <v>199</v>
      </c>
      <c r="AE102" s="56" t="s">
        <v>199</v>
      </c>
      <c r="AF102" s="56" t="s">
        <v>199</v>
      </c>
      <c r="AG102" s="56" t="s">
        <v>199</v>
      </c>
      <c r="AH102" s="56" t="s">
        <v>402</v>
      </c>
      <c r="AI102" s="56" t="s">
        <v>403</v>
      </c>
      <c r="AJ102" s="56" t="s">
        <v>685</v>
      </c>
    </row>
    <row r="103" spans="2:36" ht="199.5" hidden="1">
      <c r="B103" s="56" t="s">
        <v>516</v>
      </c>
      <c r="C103" s="57" t="s">
        <v>517</v>
      </c>
      <c r="D103" s="56" t="s">
        <v>674</v>
      </c>
      <c r="E103" s="56" t="s">
        <v>676</v>
      </c>
      <c r="F103" s="56" t="s">
        <v>1620</v>
      </c>
      <c r="G103" s="56" t="s">
        <v>199</v>
      </c>
      <c r="H103" s="56" t="s">
        <v>199</v>
      </c>
      <c r="I103" s="56" t="s">
        <v>199</v>
      </c>
      <c r="J103" s="56" t="s">
        <v>199</v>
      </c>
      <c r="K103" s="56" t="s">
        <v>686</v>
      </c>
      <c r="L103" s="56" t="s">
        <v>1764</v>
      </c>
      <c r="M103" s="58" t="s">
        <v>1765</v>
      </c>
      <c r="N103" s="56" t="s">
        <v>535</v>
      </c>
      <c r="O103" s="56" t="s">
        <v>536</v>
      </c>
      <c r="P103" s="56" t="s">
        <v>1675</v>
      </c>
      <c r="Q103" s="59">
        <v>45473</v>
      </c>
      <c r="R103" s="59">
        <v>45641</v>
      </c>
      <c r="S103" s="59" t="s">
        <v>1675</v>
      </c>
      <c r="T103" s="40"/>
      <c r="U103" s="56"/>
      <c r="V103" s="60">
        <v>1</v>
      </c>
      <c r="W103" s="56" t="s">
        <v>1673</v>
      </c>
      <c r="X103" s="56" t="s">
        <v>1660</v>
      </c>
      <c r="Y103" s="56" t="s">
        <v>199</v>
      </c>
      <c r="Z103" s="56" t="s">
        <v>199</v>
      </c>
      <c r="AA103" s="56" t="s">
        <v>199</v>
      </c>
      <c r="AB103" s="56" t="s">
        <v>364</v>
      </c>
      <c r="AC103" s="56" t="s">
        <v>199</v>
      </c>
      <c r="AD103" s="56" t="s">
        <v>199</v>
      </c>
      <c r="AE103" s="56" t="s">
        <v>199</v>
      </c>
      <c r="AF103" s="56" t="s">
        <v>199</v>
      </c>
      <c r="AG103" s="56" t="s">
        <v>199</v>
      </c>
      <c r="AH103" s="56" t="s">
        <v>577</v>
      </c>
      <c r="AI103" s="56" t="s">
        <v>689</v>
      </c>
      <c r="AJ103" s="56" t="s">
        <v>685</v>
      </c>
    </row>
    <row r="104" spans="2:36" ht="199.5" hidden="1">
      <c r="B104" s="56" t="s">
        <v>516</v>
      </c>
      <c r="C104" s="57" t="s">
        <v>517</v>
      </c>
      <c r="D104" s="56" t="s">
        <v>674</v>
      </c>
      <c r="E104" s="56" t="s">
        <v>676</v>
      </c>
      <c r="F104" s="56" t="s">
        <v>281</v>
      </c>
      <c r="G104" s="56" t="s">
        <v>199</v>
      </c>
      <c r="H104" s="56" t="s">
        <v>199</v>
      </c>
      <c r="I104" s="56" t="s">
        <v>199</v>
      </c>
      <c r="J104" s="56" t="s">
        <v>199</v>
      </c>
      <c r="K104" s="56" t="s">
        <v>690</v>
      </c>
      <c r="L104" s="56" t="s">
        <v>691</v>
      </c>
      <c r="M104" s="58" t="s">
        <v>692</v>
      </c>
      <c r="N104" s="58" t="s">
        <v>693</v>
      </c>
      <c r="O104" s="56" t="s">
        <v>694</v>
      </c>
      <c r="P104" s="56" t="s">
        <v>119</v>
      </c>
      <c r="Q104" s="59">
        <v>45323</v>
      </c>
      <c r="R104" s="59">
        <v>45412</v>
      </c>
      <c r="S104" s="59" t="s">
        <v>1675</v>
      </c>
      <c r="T104" s="40"/>
      <c r="U104" s="56"/>
      <c r="V104" s="71"/>
      <c r="W104" s="56" t="s">
        <v>1660</v>
      </c>
      <c r="X104" s="56" t="s">
        <v>1687</v>
      </c>
      <c r="Y104" s="56" t="s">
        <v>199</v>
      </c>
      <c r="Z104" s="56" t="s">
        <v>199</v>
      </c>
      <c r="AA104" s="56" t="s">
        <v>199</v>
      </c>
      <c r="AB104" s="56" t="s">
        <v>1685</v>
      </c>
      <c r="AC104" s="56" t="s">
        <v>364</v>
      </c>
      <c r="AD104" s="56" t="s">
        <v>199</v>
      </c>
      <c r="AE104" s="56" t="s">
        <v>199</v>
      </c>
      <c r="AF104" s="56" t="s">
        <v>199</v>
      </c>
      <c r="AG104" s="56" t="s">
        <v>199</v>
      </c>
      <c r="AH104" s="56" t="s">
        <v>402</v>
      </c>
      <c r="AI104" s="56" t="s">
        <v>695</v>
      </c>
      <c r="AJ104" s="56" t="s">
        <v>655</v>
      </c>
    </row>
    <row r="105" spans="2:36" ht="199.5" hidden="1">
      <c r="B105" s="56" t="s">
        <v>516</v>
      </c>
      <c r="C105" s="57" t="s">
        <v>517</v>
      </c>
      <c r="D105" s="56" t="s">
        <v>674</v>
      </c>
      <c r="E105" s="56" t="s">
        <v>676</v>
      </c>
      <c r="F105" s="56" t="s">
        <v>281</v>
      </c>
      <c r="G105" s="56" t="s">
        <v>199</v>
      </c>
      <c r="H105" s="56" t="s">
        <v>199</v>
      </c>
      <c r="I105" s="56" t="s">
        <v>199</v>
      </c>
      <c r="J105" s="56" t="s">
        <v>199</v>
      </c>
      <c r="K105" s="56" t="s">
        <v>696</v>
      </c>
      <c r="L105" s="56" t="s">
        <v>696</v>
      </c>
      <c r="M105" s="58" t="s">
        <v>697</v>
      </c>
      <c r="N105" s="56" t="s">
        <v>698</v>
      </c>
      <c r="O105" s="58" t="s">
        <v>693</v>
      </c>
      <c r="P105" s="56" t="s">
        <v>119</v>
      </c>
      <c r="Q105" s="59">
        <v>45413</v>
      </c>
      <c r="R105" s="59">
        <v>45443</v>
      </c>
      <c r="S105" s="59" t="s">
        <v>1675</v>
      </c>
      <c r="T105" s="40"/>
      <c r="U105" s="56"/>
      <c r="V105" s="71"/>
      <c r="W105" s="56" t="s">
        <v>1660</v>
      </c>
      <c r="X105" s="56" t="s">
        <v>1687</v>
      </c>
      <c r="Y105" s="56" t="s">
        <v>199</v>
      </c>
      <c r="Z105" s="56" t="s">
        <v>199</v>
      </c>
      <c r="AA105" s="56" t="s">
        <v>199</v>
      </c>
      <c r="AB105" s="56" t="s">
        <v>1685</v>
      </c>
      <c r="AC105" s="56" t="s">
        <v>364</v>
      </c>
      <c r="AD105" s="56" t="s">
        <v>199</v>
      </c>
      <c r="AE105" s="56" t="s">
        <v>199</v>
      </c>
      <c r="AF105" s="56" t="s">
        <v>199</v>
      </c>
      <c r="AG105" s="56" t="s">
        <v>199</v>
      </c>
      <c r="AH105" s="56" t="s">
        <v>402</v>
      </c>
      <c r="AI105" s="56" t="s">
        <v>695</v>
      </c>
      <c r="AJ105" s="56" t="s">
        <v>655</v>
      </c>
    </row>
    <row r="106" spans="2:36" ht="199.5" hidden="1">
      <c r="B106" s="56" t="s">
        <v>516</v>
      </c>
      <c r="C106" s="57" t="s">
        <v>517</v>
      </c>
      <c r="D106" s="56" t="s">
        <v>674</v>
      </c>
      <c r="E106" s="56" t="s">
        <v>676</v>
      </c>
      <c r="F106" s="56" t="s">
        <v>281</v>
      </c>
      <c r="G106" s="56" t="s">
        <v>199</v>
      </c>
      <c r="H106" s="56" t="s">
        <v>199</v>
      </c>
      <c r="I106" s="56" t="s">
        <v>199</v>
      </c>
      <c r="J106" s="56" t="s">
        <v>199</v>
      </c>
      <c r="K106" s="56" t="s">
        <v>699</v>
      </c>
      <c r="L106" s="56" t="s">
        <v>699</v>
      </c>
      <c r="M106" s="58" t="s">
        <v>700</v>
      </c>
      <c r="N106" s="58" t="s">
        <v>693</v>
      </c>
      <c r="O106" s="56" t="s">
        <v>701</v>
      </c>
      <c r="P106" s="56" t="s">
        <v>119</v>
      </c>
      <c r="Q106" s="59">
        <v>45413</v>
      </c>
      <c r="R106" s="59">
        <v>45443</v>
      </c>
      <c r="S106" s="59" t="s">
        <v>1675</v>
      </c>
      <c r="T106" s="40"/>
      <c r="U106" s="56"/>
      <c r="V106" s="71"/>
      <c r="W106" s="56" t="s">
        <v>1660</v>
      </c>
      <c r="X106" s="56" t="s">
        <v>1687</v>
      </c>
      <c r="Y106" s="56" t="s">
        <v>199</v>
      </c>
      <c r="Z106" s="56" t="s">
        <v>199</v>
      </c>
      <c r="AA106" s="56" t="s">
        <v>199</v>
      </c>
      <c r="AB106" s="56" t="s">
        <v>1685</v>
      </c>
      <c r="AC106" s="56" t="s">
        <v>364</v>
      </c>
      <c r="AD106" s="56" t="s">
        <v>199</v>
      </c>
      <c r="AE106" s="56" t="s">
        <v>199</v>
      </c>
      <c r="AF106" s="56" t="s">
        <v>199</v>
      </c>
      <c r="AG106" s="56" t="s">
        <v>199</v>
      </c>
      <c r="AH106" s="56" t="s">
        <v>402</v>
      </c>
      <c r="AI106" s="56" t="s">
        <v>695</v>
      </c>
      <c r="AJ106" s="56" t="s">
        <v>655</v>
      </c>
    </row>
    <row r="107" spans="2:36" ht="199.5" hidden="1">
      <c r="B107" s="56" t="s">
        <v>516</v>
      </c>
      <c r="C107" s="57" t="s">
        <v>517</v>
      </c>
      <c r="D107" s="56" t="s">
        <v>674</v>
      </c>
      <c r="E107" s="56" t="s">
        <v>676</v>
      </c>
      <c r="F107" s="56" t="s">
        <v>281</v>
      </c>
      <c r="G107" s="56" t="s">
        <v>199</v>
      </c>
      <c r="H107" s="56" t="s">
        <v>199</v>
      </c>
      <c r="I107" s="56" t="s">
        <v>199</v>
      </c>
      <c r="J107" s="56" t="s">
        <v>199</v>
      </c>
      <c r="K107" s="56" t="s">
        <v>702</v>
      </c>
      <c r="L107" s="56" t="s">
        <v>702</v>
      </c>
      <c r="M107" s="58" t="s">
        <v>703</v>
      </c>
      <c r="N107" s="56" t="s">
        <v>704</v>
      </c>
      <c r="O107" s="56"/>
      <c r="P107" s="56" t="s">
        <v>1664</v>
      </c>
      <c r="Q107" s="59">
        <v>45444</v>
      </c>
      <c r="R107" s="59">
        <v>45504</v>
      </c>
      <c r="S107" s="59" t="s">
        <v>1675</v>
      </c>
      <c r="T107" s="75">
        <f>(1*20*2)*(4687696/30/8)</f>
        <v>781282.66666666663</v>
      </c>
      <c r="U107" s="76">
        <v>186</v>
      </c>
      <c r="V107" s="59"/>
      <c r="W107" s="56" t="s">
        <v>1660</v>
      </c>
      <c r="X107" s="56" t="s">
        <v>1687</v>
      </c>
      <c r="Y107" s="56" t="s">
        <v>199</v>
      </c>
      <c r="Z107" s="56" t="s">
        <v>199</v>
      </c>
      <c r="AA107" s="56" t="s">
        <v>199</v>
      </c>
      <c r="AB107" s="56" t="s">
        <v>1685</v>
      </c>
      <c r="AC107" s="56" t="s">
        <v>364</v>
      </c>
      <c r="AD107" s="56" t="s">
        <v>199</v>
      </c>
      <c r="AE107" s="56" t="s">
        <v>199</v>
      </c>
      <c r="AF107" s="56" t="s">
        <v>199</v>
      </c>
      <c r="AG107" s="56" t="s">
        <v>199</v>
      </c>
      <c r="AH107" s="56" t="s">
        <v>402</v>
      </c>
      <c r="AI107" s="56" t="s">
        <v>695</v>
      </c>
      <c r="AJ107" s="56" t="s">
        <v>655</v>
      </c>
    </row>
    <row r="108" spans="2:36" ht="128.25" hidden="1">
      <c r="B108" s="56" t="s">
        <v>453</v>
      </c>
      <c r="C108" s="57" t="s">
        <v>454</v>
      </c>
      <c r="D108" s="56" t="s">
        <v>705</v>
      </c>
      <c r="E108" s="56" t="s">
        <v>706</v>
      </c>
      <c r="F108" s="56" t="s">
        <v>552</v>
      </c>
      <c r="G108" s="56" t="s">
        <v>199</v>
      </c>
      <c r="H108" s="56" t="s">
        <v>199</v>
      </c>
      <c r="I108" s="56" t="s">
        <v>199</v>
      </c>
      <c r="J108" s="56" t="s">
        <v>199</v>
      </c>
      <c r="K108" s="56" t="s">
        <v>707</v>
      </c>
      <c r="L108" s="56" t="s">
        <v>708</v>
      </c>
      <c r="M108" s="58" t="s">
        <v>709</v>
      </c>
      <c r="N108" s="56" t="s">
        <v>524</v>
      </c>
      <c r="O108" s="56" t="s">
        <v>525</v>
      </c>
      <c r="P108" s="56" t="s">
        <v>0</v>
      </c>
      <c r="Q108" s="59">
        <v>45292</v>
      </c>
      <c r="R108" s="77">
        <v>45473</v>
      </c>
      <c r="S108" s="59" t="s">
        <v>1675</v>
      </c>
      <c r="T108" s="59"/>
      <c r="U108" s="56"/>
      <c r="V108" s="60">
        <v>0.1</v>
      </c>
      <c r="W108" s="56" t="s">
        <v>1669</v>
      </c>
      <c r="X108" s="56" t="s">
        <v>1687</v>
      </c>
      <c r="Y108" s="56" t="s">
        <v>199</v>
      </c>
      <c r="Z108" s="56" t="s">
        <v>199</v>
      </c>
      <c r="AA108" s="56" t="s">
        <v>199</v>
      </c>
      <c r="AB108" s="56" t="s">
        <v>364</v>
      </c>
      <c r="AC108" s="56" t="s">
        <v>199</v>
      </c>
      <c r="AD108" s="56" t="s">
        <v>199</v>
      </c>
      <c r="AE108" s="56" t="s">
        <v>199</v>
      </c>
      <c r="AF108" s="56" t="s">
        <v>199</v>
      </c>
      <c r="AG108" s="56" t="s">
        <v>199</v>
      </c>
      <c r="AH108" s="56" t="s">
        <v>365</v>
      </c>
      <c r="AI108" s="56" t="s">
        <v>710</v>
      </c>
      <c r="AJ108" s="56" t="s">
        <v>528</v>
      </c>
    </row>
    <row r="109" spans="2:36" ht="128.25" hidden="1">
      <c r="B109" s="56" t="s">
        <v>453</v>
      </c>
      <c r="C109" s="57" t="s">
        <v>454</v>
      </c>
      <c r="D109" s="56" t="s">
        <v>705</v>
      </c>
      <c r="E109" s="56" t="s">
        <v>706</v>
      </c>
      <c r="F109" s="56" t="s">
        <v>552</v>
      </c>
      <c r="G109" s="56" t="s">
        <v>199</v>
      </c>
      <c r="H109" s="56" t="s">
        <v>199</v>
      </c>
      <c r="I109" s="56" t="s">
        <v>199</v>
      </c>
      <c r="J109" s="56" t="s">
        <v>199</v>
      </c>
      <c r="K109" s="56" t="s">
        <v>711</v>
      </c>
      <c r="L109" s="56" t="s">
        <v>712</v>
      </c>
      <c r="M109" s="58" t="s">
        <v>709</v>
      </c>
      <c r="N109" s="56" t="s">
        <v>524</v>
      </c>
      <c r="O109" s="56" t="s">
        <v>525</v>
      </c>
      <c r="P109" s="56" t="s">
        <v>0</v>
      </c>
      <c r="Q109" s="59">
        <v>45474</v>
      </c>
      <c r="R109" s="77">
        <v>45641</v>
      </c>
      <c r="S109" s="59" t="s">
        <v>1675</v>
      </c>
      <c r="T109" s="40"/>
      <c r="U109" s="56"/>
      <c r="V109" s="60">
        <v>0.1</v>
      </c>
      <c r="W109" s="56" t="s">
        <v>1669</v>
      </c>
      <c r="X109" s="56" t="s">
        <v>1687</v>
      </c>
      <c r="Y109" s="56" t="s">
        <v>199</v>
      </c>
      <c r="Z109" s="56" t="s">
        <v>199</v>
      </c>
      <c r="AA109" s="56" t="s">
        <v>199</v>
      </c>
      <c r="AB109" s="56" t="s">
        <v>364</v>
      </c>
      <c r="AC109" s="56" t="s">
        <v>199</v>
      </c>
      <c r="AD109" s="56" t="s">
        <v>199</v>
      </c>
      <c r="AE109" s="56" t="s">
        <v>199</v>
      </c>
      <c r="AF109" s="56" t="s">
        <v>199</v>
      </c>
      <c r="AG109" s="56" t="s">
        <v>199</v>
      </c>
      <c r="AH109" s="56" t="s">
        <v>365</v>
      </c>
      <c r="AI109" s="56" t="s">
        <v>710</v>
      </c>
      <c r="AJ109" s="56" t="s">
        <v>528</v>
      </c>
    </row>
    <row r="110" spans="2:36" ht="128.25" hidden="1">
      <c r="B110" s="56" t="s">
        <v>453</v>
      </c>
      <c r="C110" s="57" t="s">
        <v>454</v>
      </c>
      <c r="D110" s="56" t="s">
        <v>705</v>
      </c>
      <c r="E110" s="56" t="s">
        <v>706</v>
      </c>
      <c r="F110" s="56" t="s">
        <v>552</v>
      </c>
      <c r="G110" s="56" t="s">
        <v>199</v>
      </c>
      <c r="H110" s="56" t="s">
        <v>199</v>
      </c>
      <c r="I110" s="56" t="s">
        <v>199</v>
      </c>
      <c r="J110" s="56" t="s">
        <v>199</v>
      </c>
      <c r="K110" s="56" t="s">
        <v>713</v>
      </c>
      <c r="L110" s="58" t="s">
        <v>714</v>
      </c>
      <c r="M110" s="56" t="s">
        <v>715</v>
      </c>
      <c r="N110" s="56" t="s">
        <v>524</v>
      </c>
      <c r="O110" s="56" t="s">
        <v>525</v>
      </c>
      <c r="P110" s="56" t="s">
        <v>0</v>
      </c>
      <c r="Q110" s="59">
        <v>45292</v>
      </c>
      <c r="R110" s="77">
        <v>45473</v>
      </c>
      <c r="S110" s="59" t="s">
        <v>1675</v>
      </c>
      <c r="T110" s="40"/>
      <c r="U110" s="56"/>
      <c r="V110" s="60">
        <v>0.1</v>
      </c>
      <c r="W110" s="56" t="s">
        <v>1669</v>
      </c>
      <c r="X110" s="56" t="s">
        <v>1687</v>
      </c>
      <c r="Y110" s="56" t="s">
        <v>199</v>
      </c>
      <c r="Z110" s="56" t="s">
        <v>199</v>
      </c>
      <c r="AA110" s="56" t="s">
        <v>199</v>
      </c>
      <c r="AB110" s="56" t="s">
        <v>364</v>
      </c>
      <c r="AC110" s="56" t="s">
        <v>199</v>
      </c>
      <c r="AD110" s="56" t="s">
        <v>199</v>
      </c>
      <c r="AE110" s="56" t="s">
        <v>199</v>
      </c>
      <c r="AF110" s="56" t="s">
        <v>199</v>
      </c>
      <c r="AG110" s="56" t="s">
        <v>199</v>
      </c>
      <c r="AH110" s="56" t="s">
        <v>365</v>
      </c>
      <c r="AI110" s="56" t="s">
        <v>409</v>
      </c>
      <c r="AJ110" s="56" t="s">
        <v>528</v>
      </c>
    </row>
    <row r="111" spans="2:36" ht="128.25" hidden="1">
      <c r="B111" s="56" t="s">
        <v>453</v>
      </c>
      <c r="C111" s="57" t="s">
        <v>454</v>
      </c>
      <c r="D111" s="56" t="s">
        <v>705</v>
      </c>
      <c r="E111" s="56" t="s">
        <v>706</v>
      </c>
      <c r="F111" s="56" t="s">
        <v>552</v>
      </c>
      <c r="G111" s="56" t="s">
        <v>199</v>
      </c>
      <c r="H111" s="56" t="s">
        <v>199</v>
      </c>
      <c r="I111" s="56" t="s">
        <v>199</v>
      </c>
      <c r="J111" s="56" t="s">
        <v>199</v>
      </c>
      <c r="K111" s="56" t="s">
        <v>716</v>
      </c>
      <c r="L111" s="58" t="s">
        <v>714</v>
      </c>
      <c r="M111" s="56" t="s">
        <v>715</v>
      </c>
      <c r="N111" s="56" t="s">
        <v>525</v>
      </c>
      <c r="O111" s="56" t="s">
        <v>524</v>
      </c>
      <c r="P111" s="56" t="s">
        <v>0</v>
      </c>
      <c r="Q111" s="59">
        <v>45474</v>
      </c>
      <c r="R111" s="77">
        <v>45641</v>
      </c>
      <c r="S111" s="59" t="s">
        <v>1675</v>
      </c>
      <c r="T111" s="40"/>
      <c r="U111" s="56"/>
      <c r="V111" s="60">
        <v>0.3</v>
      </c>
      <c r="W111" s="56" t="s">
        <v>1669</v>
      </c>
      <c r="X111" s="56" t="s">
        <v>1687</v>
      </c>
      <c r="Y111" s="56" t="s">
        <v>199</v>
      </c>
      <c r="Z111" s="56" t="s">
        <v>199</v>
      </c>
      <c r="AA111" s="56" t="s">
        <v>199</v>
      </c>
      <c r="AB111" s="56" t="s">
        <v>364</v>
      </c>
      <c r="AC111" s="56" t="s">
        <v>199</v>
      </c>
      <c r="AD111" s="56" t="s">
        <v>199</v>
      </c>
      <c r="AE111" s="56" t="s">
        <v>199</v>
      </c>
      <c r="AF111" s="56" t="s">
        <v>199</v>
      </c>
      <c r="AG111" s="56" t="s">
        <v>199</v>
      </c>
      <c r="AH111" s="56" t="s">
        <v>365</v>
      </c>
      <c r="AI111" s="56" t="s">
        <v>409</v>
      </c>
      <c r="AJ111" s="56" t="s">
        <v>528</v>
      </c>
    </row>
    <row r="112" spans="2:36" ht="128.25" hidden="1">
      <c r="B112" s="56" t="s">
        <v>453</v>
      </c>
      <c r="C112" s="57" t="s">
        <v>454</v>
      </c>
      <c r="D112" s="56" t="s">
        <v>705</v>
      </c>
      <c r="E112" s="56" t="s">
        <v>706</v>
      </c>
      <c r="F112" s="56" t="s">
        <v>552</v>
      </c>
      <c r="G112" s="56" t="s">
        <v>199</v>
      </c>
      <c r="H112" s="56" t="s">
        <v>199</v>
      </c>
      <c r="I112" s="56" t="s">
        <v>199</v>
      </c>
      <c r="J112" s="56" t="s">
        <v>199</v>
      </c>
      <c r="K112" s="56" t="s">
        <v>1766</v>
      </c>
      <c r="L112" s="56" t="s">
        <v>718</v>
      </c>
      <c r="M112" s="58" t="s">
        <v>719</v>
      </c>
      <c r="N112" s="56" t="s">
        <v>524</v>
      </c>
      <c r="O112" s="56" t="s">
        <v>525</v>
      </c>
      <c r="P112" s="56" t="s">
        <v>0</v>
      </c>
      <c r="Q112" s="59">
        <v>45474</v>
      </c>
      <c r="R112" s="59">
        <v>45641</v>
      </c>
      <c r="S112" s="59" t="s">
        <v>1675</v>
      </c>
      <c r="T112" s="40"/>
      <c r="U112" s="56"/>
      <c r="V112" s="60">
        <v>0.2</v>
      </c>
      <c r="W112" s="56" t="s">
        <v>1669</v>
      </c>
      <c r="X112" s="56" t="s">
        <v>1687</v>
      </c>
      <c r="Y112" s="56" t="s">
        <v>199</v>
      </c>
      <c r="Z112" s="56" t="s">
        <v>199</v>
      </c>
      <c r="AA112" s="56" t="s">
        <v>199</v>
      </c>
      <c r="AB112" s="56" t="s">
        <v>364</v>
      </c>
      <c r="AC112" s="56" t="s">
        <v>199</v>
      </c>
      <c r="AD112" s="56" t="s">
        <v>199</v>
      </c>
      <c r="AE112" s="56" t="s">
        <v>199</v>
      </c>
      <c r="AF112" s="56" t="s">
        <v>199</v>
      </c>
      <c r="AG112" s="56" t="s">
        <v>199</v>
      </c>
      <c r="AH112" s="56" t="s">
        <v>402</v>
      </c>
      <c r="AI112" s="56" t="s">
        <v>601</v>
      </c>
      <c r="AJ112" s="56" t="s">
        <v>528</v>
      </c>
    </row>
    <row r="113" spans="2:36" ht="128.25" hidden="1">
      <c r="B113" s="56" t="s">
        <v>453</v>
      </c>
      <c r="C113" s="57" t="s">
        <v>454</v>
      </c>
      <c r="D113" s="56" t="s">
        <v>705</v>
      </c>
      <c r="E113" s="56" t="s">
        <v>706</v>
      </c>
      <c r="F113" s="56" t="s">
        <v>552</v>
      </c>
      <c r="G113" s="56" t="s">
        <v>199</v>
      </c>
      <c r="H113" s="56" t="s">
        <v>199</v>
      </c>
      <c r="I113" s="56" t="s">
        <v>199</v>
      </c>
      <c r="J113" s="56" t="s">
        <v>199</v>
      </c>
      <c r="K113" s="56" t="s">
        <v>720</v>
      </c>
      <c r="L113" s="56" t="s">
        <v>1767</v>
      </c>
      <c r="M113" s="58" t="s">
        <v>722</v>
      </c>
      <c r="N113" s="56" t="s">
        <v>524</v>
      </c>
      <c r="O113" s="56" t="s">
        <v>525</v>
      </c>
      <c r="P113" s="56" t="s">
        <v>0</v>
      </c>
      <c r="Q113" s="59">
        <v>45505</v>
      </c>
      <c r="R113" s="59">
        <v>45595</v>
      </c>
      <c r="S113" s="59" t="s">
        <v>1675</v>
      </c>
      <c r="T113" s="40"/>
      <c r="U113" s="56"/>
      <c r="V113" s="60">
        <v>0.1</v>
      </c>
      <c r="W113" s="56" t="s">
        <v>1669</v>
      </c>
      <c r="X113" s="56" t="s">
        <v>1687</v>
      </c>
      <c r="Y113" s="56" t="s">
        <v>199</v>
      </c>
      <c r="Z113" s="56" t="s">
        <v>199</v>
      </c>
      <c r="AA113" s="56" t="s">
        <v>199</v>
      </c>
      <c r="AB113" s="56" t="s">
        <v>364</v>
      </c>
      <c r="AC113" s="56" t="s">
        <v>1685</v>
      </c>
      <c r="AD113" s="56" t="s">
        <v>199</v>
      </c>
      <c r="AE113" s="56" t="s">
        <v>199</v>
      </c>
      <c r="AF113" s="56" t="s">
        <v>199</v>
      </c>
      <c r="AG113" s="56" t="s">
        <v>199</v>
      </c>
      <c r="AH113" s="56" t="s">
        <v>402</v>
      </c>
      <c r="AI113" s="56" t="s">
        <v>601</v>
      </c>
      <c r="AJ113" s="56" t="s">
        <v>528</v>
      </c>
    </row>
    <row r="114" spans="2:36" ht="128.25" hidden="1">
      <c r="B114" s="56" t="s">
        <v>453</v>
      </c>
      <c r="C114" s="57" t="s">
        <v>454</v>
      </c>
      <c r="D114" s="56" t="s">
        <v>705</v>
      </c>
      <c r="E114" s="56" t="s">
        <v>706</v>
      </c>
      <c r="F114" s="56" t="s">
        <v>552</v>
      </c>
      <c r="G114" s="56" t="s">
        <v>199</v>
      </c>
      <c r="H114" s="56" t="s">
        <v>199</v>
      </c>
      <c r="I114" s="56" t="s">
        <v>199</v>
      </c>
      <c r="J114" s="56" t="s">
        <v>199</v>
      </c>
      <c r="K114" s="56" t="s">
        <v>723</v>
      </c>
      <c r="L114" s="56" t="s">
        <v>1768</v>
      </c>
      <c r="M114" s="58" t="s">
        <v>725</v>
      </c>
      <c r="N114" s="56" t="s">
        <v>525</v>
      </c>
      <c r="O114" s="56" t="s">
        <v>524</v>
      </c>
      <c r="P114" s="56" t="s">
        <v>0</v>
      </c>
      <c r="Q114" s="59">
        <v>45292</v>
      </c>
      <c r="R114" s="59">
        <v>45473</v>
      </c>
      <c r="S114" s="59" t="s">
        <v>1675</v>
      </c>
      <c r="T114" s="40"/>
      <c r="U114" s="56"/>
      <c r="V114" s="60">
        <v>0.1</v>
      </c>
      <c r="W114" s="56" t="s">
        <v>1669</v>
      </c>
      <c r="X114" s="56" t="s">
        <v>1687</v>
      </c>
      <c r="Y114" s="56" t="s">
        <v>199</v>
      </c>
      <c r="Z114" s="56" t="s">
        <v>199</v>
      </c>
      <c r="AA114" s="56" t="s">
        <v>199</v>
      </c>
      <c r="AB114" s="56" t="s">
        <v>364</v>
      </c>
      <c r="AC114" s="56" t="s">
        <v>1661</v>
      </c>
      <c r="AD114" s="56" t="s">
        <v>199</v>
      </c>
      <c r="AE114" s="56" t="s">
        <v>199</v>
      </c>
      <c r="AF114" s="56" t="s">
        <v>199</v>
      </c>
      <c r="AG114" s="56" t="s">
        <v>199</v>
      </c>
      <c r="AH114" s="56" t="s">
        <v>365</v>
      </c>
      <c r="AI114" s="56" t="s">
        <v>639</v>
      </c>
      <c r="AJ114" s="56" t="s">
        <v>528</v>
      </c>
    </row>
    <row r="115" spans="2:36" ht="128.25" hidden="1">
      <c r="B115" s="56" t="s">
        <v>453</v>
      </c>
      <c r="C115" s="57" t="s">
        <v>454</v>
      </c>
      <c r="D115" s="56" t="s">
        <v>705</v>
      </c>
      <c r="E115" s="56" t="s">
        <v>706</v>
      </c>
      <c r="F115" s="56" t="s">
        <v>552</v>
      </c>
      <c r="G115" s="56" t="s">
        <v>199</v>
      </c>
      <c r="H115" s="56" t="s">
        <v>199</v>
      </c>
      <c r="I115" s="56" t="s">
        <v>199</v>
      </c>
      <c r="J115" s="56" t="s">
        <v>199</v>
      </c>
      <c r="K115" s="56" t="s">
        <v>726</v>
      </c>
      <c r="L115" s="56" t="s">
        <v>727</v>
      </c>
      <c r="M115" s="58" t="s">
        <v>728</v>
      </c>
      <c r="N115" s="56" t="s">
        <v>258</v>
      </c>
      <c r="O115" s="56" t="s">
        <v>729</v>
      </c>
      <c r="P115" s="58" t="s">
        <v>72</v>
      </c>
      <c r="Q115" s="59">
        <v>45292</v>
      </c>
      <c r="R115" s="59">
        <v>45641</v>
      </c>
      <c r="S115" s="64" t="s">
        <v>199</v>
      </c>
      <c r="T115" s="40"/>
      <c r="U115" s="56"/>
      <c r="V115" s="60">
        <v>1</v>
      </c>
      <c r="W115" s="56" t="s">
        <v>1687</v>
      </c>
      <c r="X115" s="56" t="s">
        <v>199</v>
      </c>
      <c r="Y115" s="56" t="s">
        <v>199</v>
      </c>
      <c r="Z115" s="56" t="s">
        <v>199</v>
      </c>
      <c r="AA115" s="56" t="s">
        <v>199</v>
      </c>
      <c r="AB115" s="56" t="s">
        <v>1682</v>
      </c>
      <c r="AC115" s="56" t="s">
        <v>199</v>
      </c>
      <c r="AD115" s="56" t="s">
        <v>199</v>
      </c>
      <c r="AE115" s="56" t="s">
        <v>199</v>
      </c>
      <c r="AF115" s="56" t="s">
        <v>199</v>
      </c>
      <c r="AG115" s="56" t="s">
        <v>199</v>
      </c>
      <c r="AH115" s="56" t="s">
        <v>199</v>
      </c>
      <c r="AI115" s="56" t="s">
        <v>199</v>
      </c>
      <c r="AJ115" s="58" t="s">
        <v>261</v>
      </c>
    </row>
    <row r="116" spans="2:36" ht="128.25" hidden="1">
      <c r="B116" s="68" t="s">
        <v>453</v>
      </c>
      <c r="C116" s="69" t="s">
        <v>454</v>
      </c>
      <c r="D116" s="65" t="s">
        <v>705</v>
      </c>
      <c r="E116" s="65" t="s">
        <v>706</v>
      </c>
      <c r="F116" s="65" t="s">
        <v>552</v>
      </c>
      <c r="G116" s="65" t="s">
        <v>199</v>
      </c>
      <c r="H116" s="56" t="s">
        <v>199</v>
      </c>
      <c r="I116" s="56" t="s">
        <v>199</v>
      </c>
      <c r="J116" s="56" t="s">
        <v>199</v>
      </c>
      <c r="K116" s="56" t="s">
        <v>730</v>
      </c>
      <c r="L116" s="56" t="s">
        <v>1769</v>
      </c>
      <c r="M116" s="58" t="s">
        <v>732</v>
      </c>
      <c r="N116" s="56" t="s">
        <v>347</v>
      </c>
      <c r="O116" s="65" t="s">
        <v>396</v>
      </c>
      <c r="P116" s="56" t="s">
        <v>84</v>
      </c>
      <c r="Q116" s="59">
        <v>45324</v>
      </c>
      <c r="R116" s="59">
        <v>45626</v>
      </c>
      <c r="S116" s="59" t="s">
        <v>281</v>
      </c>
      <c r="T116" s="39" t="s">
        <v>206</v>
      </c>
      <c r="U116" s="58" t="s">
        <v>206</v>
      </c>
      <c r="V116" s="60">
        <v>1</v>
      </c>
      <c r="W116" s="56" t="s">
        <v>1660</v>
      </c>
      <c r="X116" s="56" t="s">
        <v>1673</v>
      </c>
      <c r="Y116" s="56" t="s">
        <v>1687</v>
      </c>
      <c r="Z116" s="56" t="s">
        <v>199</v>
      </c>
      <c r="AA116" s="58" t="s">
        <v>199</v>
      </c>
      <c r="AB116" s="56" t="s">
        <v>364</v>
      </c>
      <c r="AC116" s="56" t="s">
        <v>199</v>
      </c>
      <c r="AD116" s="56" t="s">
        <v>199</v>
      </c>
      <c r="AE116" s="56" t="s">
        <v>199</v>
      </c>
      <c r="AF116" s="56" t="s">
        <v>199</v>
      </c>
      <c r="AG116" s="56" t="s">
        <v>199</v>
      </c>
      <c r="AH116" s="56" t="s">
        <v>365</v>
      </c>
      <c r="AI116" s="56" t="s">
        <v>366</v>
      </c>
      <c r="AJ116" s="56" t="s">
        <v>418</v>
      </c>
    </row>
    <row r="117" spans="2:36" ht="128.25" hidden="1">
      <c r="B117" s="56" t="s">
        <v>453</v>
      </c>
      <c r="C117" s="57" t="s">
        <v>454</v>
      </c>
      <c r="D117" s="56" t="s">
        <v>705</v>
      </c>
      <c r="E117" s="56" t="s">
        <v>706</v>
      </c>
      <c r="F117" s="56" t="s">
        <v>552</v>
      </c>
      <c r="G117" s="56" t="s">
        <v>199</v>
      </c>
      <c r="H117" s="56" t="s">
        <v>199</v>
      </c>
      <c r="I117" s="56" t="s">
        <v>199</v>
      </c>
      <c r="J117" s="56" t="s">
        <v>199</v>
      </c>
      <c r="K117" s="56" t="s">
        <v>733</v>
      </c>
      <c r="L117" s="56" t="s">
        <v>734</v>
      </c>
      <c r="M117" s="58" t="s">
        <v>735</v>
      </c>
      <c r="N117" s="56" t="s">
        <v>609</v>
      </c>
      <c r="O117" s="56" t="s">
        <v>610</v>
      </c>
      <c r="P117" s="56" t="s">
        <v>0</v>
      </c>
      <c r="Q117" s="64">
        <v>45292</v>
      </c>
      <c r="R117" s="64">
        <v>45641</v>
      </c>
      <c r="S117" s="64" t="s">
        <v>1675</v>
      </c>
      <c r="T117" s="40"/>
      <c r="U117" s="56"/>
      <c r="V117" s="58">
        <v>60</v>
      </c>
      <c r="W117" s="56" t="s">
        <v>1648</v>
      </c>
      <c r="X117" s="56" t="s">
        <v>1687</v>
      </c>
      <c r="Y117" s="56" t="s">
        <v>199</v>
      </c>
      <c r="Z117" s="56" t="s">
        <v>199</v>
      </c>
      <c r="AA117" s="56" t="s">
        <v>199</v>
      </c>
      <c r="AB117" s="56" t="s">
        <v>1641</v>
      </c>
      <c r="AC117" s="56" t="s">
        <v>1661</v>
      </c>
      <c r="AD117" s="56" t="s">
        <v>1685</v>
      </c>
      <c r="AE117" s="56" t="s">
        <v>199</v>
      </c>
      <c r="AF117" s="56" t="s">
        <v>199</v>
      </c>
      <c r="AG117" s="56" t="s">
        <v>199</v>
      </c>
      <c r="AH117" s="56" t="s">
        <v>199</v>
      </c>
      <c r="AI117" s="56" t="s">
        <v>199</v>
      </c>
      <c r="AJ117" s="56" t="s">
        <v>611</v>
      </c>
    </row>
    <row r="118" spans="2:36" ht="128.25" hidden="1">
      <c r="B118" s="56" t="s">
        <v>453</v>
      </c>
      <c r="C118" s="57" t="s">
        <v>454</v>
      </c>
      <c r="D118" s="56" t="s">
        <v>705</v>
      </c>
      <c r="E118" s="56" t="s">
        <v>706</v>
      </c>
      <c r="F118" s="56" t="s">
        <v>552</v>
      </c>
      <c r="G118" s="56" t="s">
        <v>199</v>
      </c>
      <c r="H118" s="56" t="s">
        <v>199</v>
      </c>
      <c r="I118" s="56" t="s">
        <v>199</v>
      </c>
      <c r="J118" s="56" t="s">
        <v>199</v>
      </c>
      <c r="K118" s="56" t="s">
        <v>736</v>
      </c>
      <c r="L118" s="56" t="s">
        <v>737</v>
      </c>
      <c r="M118" s="58" t="s">
        <v>738</v>
      </c>
      <c r="N118" s="56" t="s">
        <v>609</v>
      </c>
      <c r="O118" s="56" t="s">
        <v>610</v>
      </c>
      <c r="P118" s="56" t="s">
        <v>0</v>
      </c>
      <c r="Q118" s="64">
        <v>45292</v>
      </c>
      <c r="R118" s="64">
        <v>45641</v>
      </c>
      <c r="S118" s="64" t="s">
        <v>1675</v>
      </c>
      <c r="T118" s="40"/>
      <c r="U118" s="56"/>
      <c r="V118" s="58">
        <v>40</v>
      </c>
      <c r="W118" s="56" t="s">
        <v>1648</v>
      </c>
      <c r="X118" s="56" t="s">
        <v>1687</v>
      </c>
      <c r="Y118" s="56" t="s">
        <v>199</v>
      </c>
      <c r="Z118" s="56" t="s">
        <v>199</v>
      </c>
      <c r="AA118" s="56" t="s">
        <v>199</v>
      </c>
      <c r="AB118" s="56" t="s">
        <v>1641</v>
      </c>
      <c r="AC118" s="56" t="s">
        <v>1661</v>
      </c>
      <c r="AD118" s="56" t="s">
        <v>1685</v>
      </c>
      <c r="AE118" s="56" t="s">
        <v>199</v>
      </c>
      <c r="AF118" s="56" t="s">
        <v>199</v>
      </c>
      <c r="AG118" s="56" t="s">
        <v>199</v>
      </c>
      <c r="AH118" s="56" t="s">
        <v>199</v>
      </c>
      <c r="AI118" s="56" t="s">
        <v>199</v>
      </c>
      <c r="AJ118" s="56" t="s">
        <v>611</v>
      </c>
    </row>
    <row r="119" spans="2:36" ht="128.25" hidden="1">
      <c r="B119" s="56" t="s">
        <v>453</v>
      </c>
      <c r="C119" s="57" t="s">
        <v>454</v>
      </c>
      <c r="D119" s="56" t="s">
        <v>705</v>
      </c>
      <c r="E119" s="56" t="s">
        <v>706</v>
      </c>
      <c r="F119" s="56" t="s">
        <v>552</v>
      </c>
      <c r="G119" s="56" t="s">
        <v>199</v>
      </c>
      <c r="H119" s="56" t="s">
        <v>199</v>
      </c>
      <c r="I119" s="56" t="s">
        <v>199</v>
      </c>
      <c r="J119" s="56" t="s">
        <v>199</v>
      </c>
      <c r="K119" s="73" t="s">
        <v>739</v>
      </c>
      <c r="L119" s="56" t="s">
        <v>740</v>
      </c>
      <c r="M119" s="58" t="s">
        <v>741</v>
      </c>
      <c r="N119" s="56" t="s">
        <v>662</v>
      </c>
      <c r="O119" s="67" t="s">
        <v>663</v>
      </c>
      <c r="P119" s="56" t="s">
        <v>0</v>
      </c>
      <c r="Q119" s="59">
        <v>45292</v>
      </c>
      <c r="R119" s="59">
        <v>45473</v>
      </c>
      <c r="S119" s="59" t="s">
        <v>0</v>
      </c>
      <c r="T119" s="40"/>
      <c r="U119" s="56"/>
      <c r="V119" s="56">
        <v>40</v>
      </c>
      <c r="W119" s="56" t="s">
        <v>1688</v>
      </c>
      <c r="X119" s="56" t="s">
        <v>1556</v>
      </c>
      <c r="Y119" s="56" t="s">
        <v>1687</v>
      </c>
      <c r="Z119" s="56" t="s">
        <v>199</v>
      </c>
      <c r="AA119" s="56" t="s">
        <v>199</v>
      </c>
      <c r="AB119" s="56" t="s">
        <v>1682</v>
      </c>
      <c r="AC119" s="56" t="s">
        <v>199</v>
      </c>
      <c r="AD119" s="56" t="s">
        <v>199</v>
      </c>
      <c r="AE119" s="56" t="s">
        <v>199</v>
      </c>
      <c r="AF119" s="56" t="s">
        <v>199</v>
      </c>
      <c r="AG119" s="56" t="s">
        <v>199</v>
      </c>
      <c r="AH119" s="56" t="s">
        <v>199</v>
      </c>
      <c r="AI119" s="56" t="s">
        <v>199</v>
      </c>
      <c r="AJ119" s="56" t="s">
        <v>664</v>
      </c>
    </row>
    <row r="120" spans="2:36" ht="128.25" hidden="1">
      <c r="B120" s="56" t="s">
        <v>453</v>
      </c>
      <c r="C120" s="57" t="s">
        <v>454</v>
      </c>
      <c r="D120" s="56" t="s">
        <v>705</v>
      </c>
      <c r="E120" s="56" t="s">
        <v>706</v>
      </c>
      <c r="F120" s="56" t="s">
        <v>552</v>
      </c>
      <c r="G120" s="56" t="s">
        <v>199</v>
      </c>
      <c r="H120" s="56" t="s">
        <v>199</v>
      </c>
      <c r="I120" s="56" t="s">
        <v>199</v>
      </c>
      <c r="J120" s="56" t="s">
        <v>199</v>
      </c>
      <c r="K120" s="73" t="s">
        <v>743</v>
      </c>
      <c r="L120" s="56" t="s">
        <v>744</v>
      </c>
      <c r="M120" s="58" t="s">
        <v>1770</v>
      </c>
      <c r="N120" s="56" t="s">
        <v>662</v>
      </c>
      <c r="O120" s="67" t="s">
        <v>663</v>
      </c>
      <c r="P120" s="56" t="s">
        <v>0</v>
      </c>
      <c r="Q120" s="59">
        <v>45505</v>
      </c>
      <c r="R120" s="59">
        <v>45641</v>
      </c>
      <c r="S120" s="59" t="s">
        <v>0</v>
      </c>
      <c r="T120" s="40"/>
      <c r="U120" s="56"/>
      <c r="V120" s="56">
        <v>10</v>
      </c>
      <c r="W120" s="56" t="s">
        <v>1688</v>
      </c>
      <c r="X120" s="56" t="s">
        <v>1556</v>
      </c>
      <c r="Y120" s="56" t="s">
        <v>1687</v>
      </c>
      <c r="Z120" s="56" t="s">
        <v>199</v>
      </c>
      <c r="AA120" s="56" t="s">
        <v>199</v>
      </c>
      <c r="AB120" s="56" t="s">
        <v>1685</v>
      </c>
      <c r="AC120" s="56" t="s">
        <v>199</v>
      </c>
      <c r="AD120" s="56" t="s">
        <v>199</v>
      </c>
      <c r="AE120" s="56" t="s">
        <v>199</v>
      </c>
      <c r="AF120" s="56" t="s">
        <v>199</v>
      </c>
      <c r="AG120" s="56" t="s">
        <v>199</v>
      </c>
      <c r="AH120" s="56" t="s">
        <v>199</v>
      </c>
      <c r="AI120" s="56" t="s">
        <v>199</v>
      </c>
      <c r="AJ120" s="56" t="s">
        <v>664</v>
      </c>
    </row>
    <row r="121" spans="2:36" ht="128.25" hidden="1">
      <c r="B121" s="56" t="s">
        <v>453</v>
      </c>
      <c r="C121" s="57" t="s">
        <v>454</v>
      </c>
      <c r="D121" s="56" t="s">
        <v>705</v>
      </c>
      <c r="E121" s="56" t="s">
        <v>706</v>
      </c>
      <c r="F121" s="56" t="s">
        <v>552</v>
      </c>
      <c r="G121" s="56" t="s">
        <v>199</v>
      </c>
      <c r="H121" s="56" t="s">
        <v>199</v>
      </c>
      <c r="I121" s="56" t="s">
        <v>199</v>
      </c>
      <c r="J121" s="56" t="s">
        <v>199</v>
      </c>
      <c r="K121" s="73" t="s">
        <v>747</v>
      </c>
      <c r="L121" s="56" t="s">
        <v>1771</v>
      </c>
      <c r="M121" s="58" t="s">
        <v>749</v>
      </c>
      <c r="N121" s="56" t="s">
        <v>662</v>
      </c>
      <c r="O121" s="67" t="s">
        <v>663</v>
      </c>
      <c r="P121" s="56" t="s">
        <v>0</v>
      </c>
      <c r="Q121" s="59">
        <v>45292</v>
      </c>
      <c r="R121" s="59">
        <v>45473</v>
      </c>
      <c r="S121" s="59" t="s">
        <v>0</v>
      </c>
      <c r="T121" s="40"/>
      <c r="U121" s="56"/>
      <c r="V121" s="56">
        <v>30</v>
      </c>
      <c r="W121" s="56" t="s">
        <v>1688</v>
      </c>
      <c r="X121" s="56" t="s">
        <v>1556</v>
      </c>
      <c r="Y121" s="56" t="s">
        <v>1687</v>
      </c>
      <c r="Z121" s="56" t="s">
        <v>199</v>
      </c>
      <c r="AA121" s="56" t="s">
        <v>199</v>
      </c>
      <c r="AB121" s="56" t="s">
        <v>1685</v>
      </c>
      <c r="AC121" s="56" t="s">
        <v>199</v>
      </c>
      <c r="AD121" s="56" t="s">
        <v>199</v>
      </c>
      <c r="AE121" s="56" t="s">
        <v>199</v>
      </c>
      <c r="AF121" s="56" t="s">
        <v>199</v>
      </c>
      <c r="AG121" s="56" t="s">
        <v>199</v>
      </c>
      <c r="AH121" s="56" t="s">
        <v>199</v>
      </c>
      <c r="AI121" s="56" t="s">
        <v>199</v>
      </c>
      <c r="AJ121" s="56" t="s">
        <v>664</v>
      </c>
    </row>
    <row r="122" spans="2:36" ht="128.25" hidden="1">
      <c r="B122" s="56" t="s">
        <v>453</v>
      </c>
      <c r="C122" s="57" t="s">
        <v>454</v>
      </c>
      <c r="D122" s="56" t="s">
        <v>705</v>
      </c>
      <c r="E122" s="56" t="s">
        <v>706</v>
      </c>
      <c r="F122" s="56" t="s">
        <v>552</v>
      </c>
      <c r="G122" s="56" t="s">
        <v>199</v>
      </c>
      <c r="H122" s="56" t="s">
        <v>199</v>
      </c>
      <c r="I122" s="56" t="s">
        <v>199</v>
      </c>
      <c r="J122" s="56" t="s">
        <v>199</v>
      </c>
      <c r="K122" s="73" t="s">
        <v>750</v>
      </c>
      <c r="L122" s="56" t="s">
        <v>751</v>
      </c>
      <c r="M122" s="58" t="s">
        <v>752</v>
      </c>
      <c r="N122" s="56" t="s">
        <v>662</v>
      </c>
      <c r="O122" s="67" t="s">
        <v>663</v>
      </c>
      <c r="P122" s="56" t="s">
        <v>0</v>
      </c>
      <c r="Q122" s="59">
        <v>45474</v>
      </c>
      <c r="R122" s="59">
        <v>45641</v>
      </c>
      <c r="S122" s="59" t="s">
        <v>0</v>
      </c>
      <c r="T122" s="40"/>
      <c r="U122" s="56"/>
      <c r="V122" s="56">
        <v>10</v>
      </c>
      <c r="W122" s="56" t="s">
        <v>1688</v>
      </c>
      <c r="X122" s="56" t="s">
        <v>1556</v>
      </c>
      <c r="Y122" s="56" t="s">
        <v>1687</v>
      </c>
      <c r="Z122" s="56" t="s">
        <v>199</v>
      </c>
      <c r="AA122" s="56" t="s">
        <v>199</v>
      </c>
      <c r="AB122" s="56" t="s">
        <v>1685</v>
      </c>
      <c r="AC122" s="56" t="s">
        <v>199</v>
      </c>
      <c r="AD122" s="56" t="s">
        <v>199</v>
      </c>
      <c r="AE122" s="56" t="s">
        <v>199</v>
      </c>
      <c r="AF122" s="56" t="s">
        <v>199</v>
      </c>
      <c r="AG122" s="56" t="s">
        <v>199</v>
      </c>
      <c r="AH122" s="56" t="s">
        <v>199</v>
      </c>
      <c r="AI122" s="56" t="s">
        <v>199</v>
      </c>
      <c r="AJ122" s="56" t="s">
        <v>664</v>
      </c>
    </row>
    <row r="123" spans="2:36" ht="128.25" hidden="1">
      <c r="B123" s="56" t="s">
        <v>453</v>
      </c>
      <c r="C123" s="57" t="s">
        <v>454</v>
      </c>
      <c r="D123" s="56" t="s">
        <v>705</v>
      </c>
      <c r="E123" s="56" t="s">
        <v>706</v>
      </c>
      <c r="F123" s="56" t="s">
        <v>754</v>
      </c>
      <c r="G123" s="56" t="s">
        <v>199</v>
      </c>
      <c r="H123" s="56" t="s">
        <v>199</v>
      </c>
      <c r="I123" s="56" t="s">
        <v>199</v>
      </c>
      <c r="J123" s="56" t="s">
        <v>199</v>
      </c>
      <c r="K123" s="73" t="s">
        <v>755</v>
      </c>
      <c r="L123" s="73" t="s">
        <v>1772</v>
      </c>
      <c r="M123" s="58" t="s">
        <v>757</v>
      </c>
      <c r="N123" s="56" t="s">
        <v>662</v>
      </c>
      <c r="O123" s="67" t="s">
        <v>663</v>
      </c>
      <c r="P123" s="56" t="s">
        <v>0</v>
      </c>
      <c r="Q123" s="59">
        <v>45473</v>
      </c>
      <c r="R123" s="59">
        <v>45641</v>
      </c>
      <c r="S123" s="59" t="s">
        <v>1675</v>
      </c>
      <c r="T123" s="40"/>
      <c r="U123" s="56"/>
      <c r="V123" s="56">
        <v>50</v>
      </c>
      <c r="W123" s="56" t="s">
        <v>1688</v>
      </c>
      <c r="X123" s="56" t="s">
        <v>1556</v>
      </c>
      <c r="Y123" s="56" t="s">
        <v>354</v>
      </c>
      <c r="Z123" s="56" t="s">
        <v>1687</v>
      </c>
      <c r="AA123" s="56" t="s">
        <v>199</v>
      </c>
      <c r="AB123" s="56" t="s">
        <v>1685</v>
      </c>
      <c r="AC123" s="56" t="s">
        <v>199</v>
      </c>
      <c r="AD123" s="56" t="s">
        <v>199</v>
      </c>
      <c r="AE123" s="56" t="s">
        <v>199</v>
      </c>
      <c r="AF123" s="56" t="s">
        <v>199</v>
      </c>
      <c r="AG123" s="56" t="s">
        <v>199</v>
      </c>
      <c r="AH123" s="56" t="s">
        <v>199</v>
      </c>
      <c r="AI123" s="56" t="s">
        <v>199</v>
      </c>
      <c r="AJ123" s="56" t="s">
        <v>664</v>
      </c>
    </row>
    <row r="124" spans="2:36" ht="128.25" hidden="1">
      <c r="B124" s="56" t="s">
        <v>453</v>
      </c>
      <c r="C124" s="57" t="s">
        <v>454</v>
      </c>
      <c r="D124" s="56" t="s">
        <v>705</v>
      </c>
      <c r="E124" s="56" t="s">
        <v>706</v>
      </c>
      <c r="F124" s="56" t="s">
        <v>754</v>
      </c>
      <c r="G124" s="56" t="s">
        <v>199</v>
      </c>
      <c r="H124" s="56" t="s">
        <v>199</v>
      </c>
      <c r="I124" s="56" t="s">
        <v>199</v>
      </c>
      <c r="J124" s="56" t="s">
        <v>199</v>
      </c>
      <c r="K124" s="73" t="s">
        <v>758</v>
      </c>
      <c r="L124" s="73" t="s">
        <v>759</v>
      </c>
      <c r="M124" s="58" t="s">
        <v>760</v>
      </c>
      <c r="N124" s="56" t="s">
        <v>662</v>
      </c>
      <c r="O124" s="67" t="s">
        <v>663</v>
      </c>
      <c r="P124" s="56" t="s">
        <v>0</v>
      </c>
      <c r="Q124" s="59">
        <v>45292</v>
      </c>
      <c r="R124" s="59">
        <v>45641</v>
      </c>
      <c r="S124" s="59" t="s">
        <v>1675</v>
      </c>
      <c r="T124" s="40"/>
      <c r="U124" s="56"/>
      <c r="V124" s="56">
        <v>50</v>
      </c>
      <c r="W124" s="56" t="s">
        <v>1688</v>
      </c>
      <c r="X124" s="56" t="s">
        <v>1556</v>
      </c>
      <c r="Y124" s="56" t="s">
        <v>1687</v>
      </c>
      <c r="Z124" s="56" t="s">
        <v>1648</v>
      </c>
      <c r="AA124" s="56" t="s">
        <v>199</v>
      </c>
      <c r="AB124" s="56" t="s">
        <v>1661</v>
      </c>
      <c r="AC124" s="56" t="s">
        <v>199</v>
      </c>
      <c r="AD124" s="56" t="s">
        <v>199</v>
      </c>
      <c r="AE124" s="56" t="s">
        <v>199</v>
      </c>
      <c r="AF124" s="56" t="s">
        <v>199</v>
      </c>
      <c r="AG124" s="56" t="s">
        <v>199</v>
      </c>
      <c r="AH124" s="56" t="s">
        <v>199</v>
      </c>
      <c r="AI124" s="56" t="s">
        <v>199</v>
      </c>
      <c r="AJ124" s="56" t="s">
        <v>664</v>
      </c>
    </row>
    <row r="125" spans="2:36" ht="128.25" hidden="1">
      <c r="B125" s="56" t="s">
        <v>453</v>
      </c>
      <c r="C125" s="57" t="s">
        <v>454</v>
      </c>
      <c r="D125" s="56" t="s">
        <v>705</v>
      </c>
      <c r="E125" s="56" t="s">
        <v>706</v>
      </c>
      <c r="F125" s="56" t="s">
        <v>552</v>
      </c>
      <c r="G125" s="56" t="s">
        <v>199</v>
      </c>
      <c r="H125" s="56" t="s">
        <v>199</v>
      </c>
      <c r="I125" s="56" t="s">
        <v>199</v>
      </c>
      <c r="J125" s="56" t="s">
        <v>199</v>
      </c>
      <c r="K125" s="56" t="s">
        <v>761</v>
      </c>
      <c r="L125" s="56" t="s">
        <v>762</v>
      </c>
      <c r="M125" s="58" t="s">
        <v>763</v>
      </c>
      <c r="N125" s="78" t="s">
        <v>764</v>
      </c>
      <c r="O125" s="78" t="s">
        <v>765</v>
      </c>
      <c r="P125" s="56" t="s">
        <v>199</v>
      </c>
      <c r="Q125" s="59">
        <v>45292</v>
      </c>
      <c r="R125" s="59">
        <v>45473</v>
      </c>
      <c r="S125" s="59" t="s">
        <v>1675</v>
      </c>
      <c r="T125" s="40"/>
      <c r="U125" s="56"/>
      <c r="V125" s="60">
        <v>0.5</v>
      </c>
      <c r="W125" s="56" t="s">
        <v>1556</v>
      </c>
      <c r="X125" s="56" t="s">
        <v>1687</v>
      </c>
      <c r="Y125" s="56" t="s">
        <v>1660</v>
      </c>
      <c r="Z125" s="56" t="s">
        <v>199</v>
      </c>
      <c r="AA125" s="56" t="s">
        <v>199</v>
      </c>
      <c r="AB125" s="56" t="s">
        <v>1661</v>
      </c>
      <c r="AC125" s="56" t="s">
        <v>364</v>
      </c>
      <c r="AD125" s="56" t="s">
        <v>199</v>
      </c>
      <c r="AE125" s="56" t="s">
        <v>199</v>
      </c>
      <c r="AF125" s="56" t="s">
        <v>199</v>
      </c>
      <c r="AG125" s="56" t="s">
        <v>199</v>
      </c>
      <c r="AH125" s="56" t="s">
        <v>766</v>
      </c>
      <c r="AI125" s="56" t="s">
        <v>409</v>
      </c>
      <c r="AJ125" s="56" t="s">
        <v>767</v>
      </c>
    </row>
    <row r="126" spans="2:36" ht="128.25" hidden="1">
      <c r="B126" s="56" t="s">
        <v>453</v>
      </c>
      <c r="C126" s="57" t="s">
        <v>454</v>
      </c>
      <c r="D126" s="56" t="s">
        <v>705</v>
      </c>
      <c r="E126" s="56" t="s">
        <v>706</v>
      </c>
      <c r="F126" s="56" t="s">
        <v>552</v>
      </c>
      <c r="G126" s="56" t="s">
        <v>199</v>
      </c>
      <c r="H126" s="56" t="s">
        <v>199</v>
      </c>
      <c r="I126" s="56" t="s">
        <v>199</v>
      </c>
      <c r="J126" s="56" t="s">
        <v>199</v>
      </c>
      <c r="K126" s="56" t="s">
        <v>768</v>
      </c>
      <c r="L126" s="56" t="s">
        <v>769</v>
      </c>
      <c r="M126" s="58" t="s">
        <v>763</v>
      </c>
      <c r="N126" s="78" t="s">
        <v>764</v>
      </c>
      <c r="O126" s="78" t="s">
        <v>765</v>
      </c>
      <c r="P126" s="56" t="s">
        <v>199</v>
      </c>
      <c r="Q126" s="59">
        <v>45474</v>
      </c>
      <c r="R126" s="59">
        <v>45657</v>
      </c>
      <c r="S126" s="59" t="s">
        <v>1675</v>
      </c>
      <c r="T126" s="40"/>
      <c r="U126" s="56"/>
      <c r="V126" s="60">
        <v>0.5</v>
      </c>
      <c r="W126" s="56" t="s">
        <v>1556</v>
      </c>
      <c r="X126" s="56" t="s">
        <v>1687</v>
      </c>
      <c r="Y126" s="56" t="s">
        <v>1660</v>
      </c>
      <c r="Z126" s="56" t="s">
        <v>199</v>
      </c>
      <c r="AA126" s="56" t="s">
        <v>199</v>
      </c>
      <c r="AB126" s="56" t="s">
        <v>1661</v>
      </c>
      <c r="AC126" s="56" t="s">
        <v>364</v>
      </c>
      <c r="AD126" s="56" t="s">
        <v>199</v>
      </c>
      <c r="AE126" s="56" t="s">
        <v>199</v>
      </c>
      <c r="AF126" s="56" t="s">
        <v>199</v>
      </c>
      <c r="AG126" s="56" t="s">
        <v>199</v>
      </c>
      <c r="AH126" s="56" t="s">
        <v>766</v>
      </c>
      <c r="AI126" s="56" t="s">
        <v>409</v>
      </c>
      <c r="AJ126" s="56" t="s">
        <v>767</v>
      </c>
    </row>
    <row r="127" spans="2:36" ht="128.25" hidden="1">
      <c r="B127" s="56" t="s">
        <v>453</v>
      </c>
      <c r="C127" s="57" t="s">
        <v>454</v>
      </c>
      <c r="D127" s="56" t="s">
        <v>705</v>
      </c>
      <c r="E127" s="56" t="s">
        <v>706</v>
      </c>
      <c r="F127" s="56" t="s">
        <v>552</v>
      </c>
      <c r="G127" s="56" t="s">
        <v>199</v>
      </c>
      <c r="H127" s="56" t="s">
        <v>199</v>
      </c>
      <c r="I127" s="56" t="s">
        <v>199</v>
      </c>
      <c r="J127" s="56" t="s">
        <v>199</v>
      </c>
      <c r="K127" s="56" t="s">
        <v>770</v>
      </c>
      <c r="L127" s="56" t="s">
        <v>1773</v>
      </c>
      <c r="M127" s="58" t="s">
        <v>772</v>
      </c>
      <c r="N127" s="56" t="s">
        <v>773</v>
      </c>
      <c r="O127" s="56" t="s">
        <v>774</v>
      </c>
      <c r="P127" s="56" t="s">
        <v>0</v>
      </c>
      <c r="Q127" s="59">
        <v>45292</v>
      </c>
      <c r="R127" s="59">
        <v>45412</v>
      </c>
      <c r="S127" s="59" t="s">
        <v>0</v>
      </c>
      <c r="T127" s="40"/>
      <c r="U127" s="56"/>
      <c r="V127" s="56">
        <v>30</v>
      </c>
      <c r="W127" s="56" t="s">
        <v>1640</v>
      </c>
      <c r="X127" s="56" t="s">
        <v>245</v>
      </c>
      <c r="Y127" s="56" t="s">
        <v>1687</v>
      </c>
      <c r="Z127" s="56" t="s">
        <v>199</v>
      </c>
      <c r="AA127" s="56" t="s">
        <v>199</v>
      </c>
      <c r="AB127" s="56" t="s">
        <v>1682</v>
      </c>
      <c r="AC127" s="56" t="s">
        <v>199</v>
      </c>
      <c r="AD127" s="56" t="s">
        <v>199</v>
      </c>
      <c r="AE127" s="56" t="s">
        <v>199</v>
      </c>
      <c r="AF127" s="56" t="s">
        <v>199</v>
      </c>
      <c r="AG127" s="56" t="s">
        <v>199</v>
      </c>
      <c r="AH127" s="56" t="s">
        <v>199</v>
      </c>
      <c r="AI127" s="56" t="s">
        <v>199</v>
      </c>
      <c r="AJ127" s="56" t="s">
        <v>775</v>
      </c>
    </row>
    <row r="128" spans="2:36" ht="128.25" hidden="1">
      <c r="B128" s="56" t="s">
        <v>453</v>
      </c>
      <c r="C128" s="57" t="s">
        <v>454</v>
      </c>
      <c r="D128" s="56" t="s">
        <v>705</v>
      </c>
      <c r="E128" s="56" t="s">
        <v>706</v>
      </c>
      <c r="F128" s="56" t="s">
        <v>552</v>
      </c>
      <c r="G128" s="56" t="s">
        <v>199</v>
      </c>
      <c r="H128" s="56" t="s">
        <v>199</v>
      </c>
      <c r="I128" s="56" t="s">
        <v>199</v>
      </c>
      <c r="J128" s="56" t="s">
        <v>199</v>
      </c>
      <c r="K128" s="56" t="s">
        <v>776</v>
      </c>
      <c r="L128" s="56" t="s">
        <v>1774</v>
      </c>
      <c r="M128" s="58" t="s">
        <v>778</v>
      </c>
      <c r="N128" s="56" t="s">
        <v>773</v>
      </c>
      <c r="O128" s="56" t="s">
        <v>774</v>
      </c>
      <c r="P128" s="56" t="s">
        <v>0</v>
      </c>
      <c r="Q128" s="59">
        <v>45292</v>
      </c>
      <c r="R128" s="59">
        <v>45503</v>
      </c>
      <c r="S128" s="59" t="s">
        <v>0</v>
      </c>
      <c r="T128" s="40"/>
      <c r="U128" s="56"/>
      <c r="V128" s="56">
        <v>30</v>
      </c>
      <c r="W128" s="56" t="s">
        <v>1640</v>
      </c>
      <c r="X128" s="56" t="s">
        <v>245</v>
      </c>
      <c r="Y128" s="56" t="s">
        <v>1687</v>
      </c>
      <c r="Z128" s="56" t="s">
        <v>199</v>
      </c>
      <c r="AA128" s="56" t="s">
        <v>199</v>
      </c>
      <c r="AB128" s="56" t="s">
        <v>1682</v>
      </c>
      <c r="AC128" s="56" t="s">
        <v>199</v>
      </c>
      <c r="AD128" s="56" t="s">
        <v>199</v>
      </c>
      <c r="AE128" s="56" t="s">
        <v>199</v>
      </c>
      <c r="AF128" s="56" t="s">
        <v>199</v>
      </c>
      <c r="AG128" s="56" t="s">
        <v>199</v>
      </c>
      <c r="AH128" s="56" t="s">
        <v>199</v>
      </c>
      <c r="AI128" s="56" t="s">
        <v>199</v>
      </c>
      <c r="AJ128" s="56" t="s">
        <v>775</v>
      </c>
    </row>
    <row r="129" spans="2:36" ht="128.25" hidden="1">
      <c r="B129" s="56" t="s">
        <v>453</v>
      </c>
      <c r="C129" s="57" t="s">
        <v>454</v>
      </c>
      <c r="D129" s="56" t="s">
        <v>705</v>
      </c>
      <c r="E129" s="56" t="s">
        <v>706</v>
      </c>
      <c r="F129" s="56" t="s">
        <v>552</v>
      </c>
      <c r="G129" s="56" t="s">
        <v>199</v>
      </c>
      <c r="H129" s="56" t="s">
        <v>199</v>
      </c>
      <c r="I129" s="56" t="s">
        <v>199</v>
      </c>
      <c r="J129" s="56" t="s">
        <v>199</v>
      </c>
      <c r="K129" s="56" t="s">
        <v>1775</v>
      </c>
      <c r="L129" s="56" t="s">
        <v>780</v>
      </c>
      <c r="M129" s="58" t="s">
        <v>781</v>
      </c>
      <c r="N129" s="56" t="s">
        <v>773</v>
      </c>
      <c r="O129" s="56" t="s">
        <v>774</v>
      </c>
      <c r="P129" s="56" t="s">
        <v>0</v>
      </c>
      <c r="Q129" s="59">
        <v>45292</v>
      </c>
      <c r="R129" s="59">
        <v>45641</v>
      </c>
      <c r="S129" s="59" t="s">
        <v>0</v>
      </c>
      <c r="T129" s="40"/>
      <c r="U129" s="56"/>
      <c r="V129" s="56">
        <v>40</v>
      </c>
      <c r="W129" s="56" t="s">
        <v>1640</v>
      </c>
      <c r="X129" s="56" t="s">
        <v>245</v>
      </c>
      <c r="Y129" s="56" t="s">
        <v>1687</v>
      </c>
      <c r="Z129" s="56" t="s">
        <v>199</v>
      </c>
      <c r="AA129" s="56" t="s">
        <v>199</v>
      </c>
      <c r="AB129" s="56" t="s">
        <v>1682</v>
      </c>
      <c r="AC129" s="56" t="s">
        <v>199</v>
      </c>
      <c r="AD129" s="56" t="s">
        <v>199</v>
      </c>
      <c r="AE129" s="56" t="s">
        <v>199</v>
      </c>
      <c r="AF129" s="56" t="s">
        <v>199</v>
      </c>
      <c r="AG129" s="56" t="s">
        <v>199</v>
      </c>
      <c r="AH129" s="56" t="s">
        <v>199</v>
      </c>
      <c r="AI129" s="56" t="s">
        <v>199</v>
      </c>
      <c r="AJ129" s="56" t="s">
        <v>775</v>
      </c>
    </row>
    <row r="130" spans="2:36" ht="128.25" hidden="1">
      <c r="B130" s="56" t="s">
        <v>453</v>
      </c>
      <c r="C130" s="57" t="s">
        <v>454</v>
      </c>
      <c r="D130" s="56" t="s">
        <v>705</v>
      </c>
      <c r="E130" s="56" t="s">
        <v>706</v>
      </c>
      <c r="F130" s="56" t="s">
        <v>552</v>
      </c>
      <c r="G130" s="56" t="s">
        <v>199</v>
      </c>
      <c r="H130" s="56" t="s">
        <v>199</v>
      </c>
      <c r="I130" s="56" t="s">
        <v>199</v>
      </c>
      <c r="J130" s="56" t="s">
        <v>199</v>
      </c>
      <c r="K130" s="56" t="s">
        <v>782</v>
      </c>
      <c r="L130" s="56" t="s">
        <v>1776</v>
      </c>
      <c r="M130" s="56" t="s">
        <v>784</v>
      </c>
      <c r="N130" s="56" t="s">
        <v>668</v>
      </c>
      <c r="O130" s="56" t="s">
        <v>673</v>
      </c>
      <c r="P130" s="56" t="s">
        <v>1664</v>
      </c>
      <c r="Q130" s="59">
        <v>45292</v>
      </c>
      <c r="R130" s="59">
        <v>45641</v>
      </c>
      <c r="S130" s="59" t="s">
        <v>1675</v>
      </c>
      <c r="T130" s="40"/>
      <c r="U130" s="56"/>
      <c r="V130" s="56">
        <v>50</v>
      </c>
      <c r="W130" s="56" t="s">
        <v>1687</v>
      </c>
      <c r="X130" s="56" t="s">
        <v>199</v>
      </c>
      <c r="Y130" s="56" t="s">
        <v>199</v>
      </c>
      <c r="Z130" s="56" t="s">
        <v>199</v>
      </c>
      <c r="AA130" s="56" t="s">
        <v>199</v>
      </c>
      <c r="AB130" s="56" t="s">
        <v>1661</v>
      </c>
      <c r="AC130" s="56" t="s">
        <v>1685</v>
      </c>
      <c r="AD130" s="56" t="s">
        <v>199</v>
      </c>
      <c r="AE130" s="56" t="s">
        <v>199</v>
      </c>
      <c r="AF130" s="56" t="s">
        <v>199</v>
      </c>
      <c r="AG130" s="56" t="s">
        <v>199</v>
      </c>
      <c r="AH130" s="56" t="s">
        <v>199</v>
      </c>
      <c r="AI130" s="56" t="s">
        <v>199</v>
      </c>
      <c r="AJ130" s="56" t="s">
        <v>655</v>
      </c>
    </row>
    <row r="131" spans="2:36" ht="156.75" hidden="1">
      <c r="B131" s="56" t="s">
        <v>453</v>
      </c>
      <c r="C131" s="57" t="s">
        <v>454</v>
      </c>
      <c r="D131" s="56" t="s">
        <v>705</v>
      </c>
      <c r="E131" s="56" t="s">
        <v>706</v>
      </c>
      <c r="F131" s="56" t="s">
        <v>552</v>
      </c>
      <c r="G131" s="56" t="s">
        <v>199</v>
      </c>
      <c r="H131" s="56" t="s">
        <v>199</v>
      </c>
      <c r="I131" s="56" t="s">
        <v>199</v>
      </c>
      <c r="J131" s="56" t="s">
        <v>199</v>
      </c>
      <c r="K131" s="56" t="s">
        <v>785</v>
      </c>
      <c r="L131" s="56" t="s">
        <v>786</v>
      </c>
      <c r="M131" s="58" t="s">
        <v>787</v>
      </c>
      <c r="N131" s="56" t="s">
        <v>668</v>
      </c>
      <c r="O131" s="56" t="s">
        <v>788</v>
      </c>
      <c r="P131" s="56" t="s">
        <v>1664</v>
      </c>
      <c r="Q131" s="59">
        <v>45292</v>
      </c>
      <c r="R131" s="59">
        <v>45641</v>
      </c>
      <c r="S131" s="59" t="s">
        <v>1675</v>
      </c>
      <c r="T131" s="40"/>
      <c r="U131" s="56"/>
      <c r="V131" s="56">
        <v>30</v>
      </c>
      <c r="W131" s="56" t="s">
        <v>1687</v>
      </c>
      <c r="X131" s="56" t="s">
        <v>199</v>
      </c>
      <c r="Y131" s="56" t="s">
        <v>199</v>
      </c>
      <c r="Z131" s="56" t="s">
        <v>199</v>
      </c>
      <c r="AA131" s="56" t="s">
        <v>199</v>
      </c>
      <c r="AB131" s="56" t="s">
        <v>1685</v>
      </c>
      <c r="AC131" s="56" t="s">
        <v>199</v>
      </c>
      <c r="AD131" s="56" t="s">
        <v>199</v>
      </c>
      <c r="AE131" s="56" t="s">
        <v>199</v>
      </c>
      <c r="AF131" s="56" t="s">
        <v>199</v>
      </c>
      <c r="AG131" s="56" t="s">
        <v>199</v>
      </c>
      <c r="AH131" s="56" t="s">
        <v>199</v>
      </c>
      <c r="AI131" s="56" t="s">
        <v>199</v>
      </c>
      <c r="AJ131" s="56" t="s">
        <v>655</v>
      </c>
    </row>
    <row r="132" spans="2:36" ht="128.25" hidden="1">
      <c r="B132" s="56" t="s">
        <v>453</v>
      </c>
      <c r="C132" s="57" t="s">
        <v>454</v>
      </c>
      <c r="D132" s="56" t="s">
        <v>705</v>
      </c>
      <c r="E132" s="56" t="s">
        <v>706</v>
      </c>
      <c r="F132" s="56" t="s">
        <v>552</v>
      </c>
      <c r="G132" s="56" t="s">
        <v>199</v>
      </c>
      <c r="H132" s="56" t="s">
        <v>199</v>
      </c>
      <c r="I132" s="56" t="s">
        <v>199</v>
      </c>
      <c r="J132" s="56" t="s">
        <v>199</v>
      </c>
      <c r="K132" s="56" t="s">
        <v>1777</v>
      </c>
      <c r="L132" s="56" t="s">
        <v>1778</v>
      </c>
      <c r="M132" s="56" t="s">
        <v>1779</v>
      </c>
      <c r="N132" s="56" t="s">
        <v>668</v>
      </c>
      <c r="O132" s="56" t="s">
        <v>792</v>
      </c>
      <c r="P132" s="56" t="s">
        <v>1664</v>
      </c>
      <c r="Q132" s="59">
        <v>45292</v>
      </c>
      <c r="R132" s="59">
        <v>45641</v>
      </c>
      <c r="S132" s="59" t="s">
        <v>1675</v>
      </c>
      <c r="T132" s="40"/>
      <c r="U132" s="56"/>
      <c r="V132" s="56">
        <v>20</v>
      </c>
      <c r="W132" s="56" t="s">
        <v>1687</v>
      </c>
      <c r="X132" s="56" t="s">
        <v>199</v>
      </c>
      <c r="Y132" s="56" t="s">
        <v>199</v>
      </c>
      <c r="Z132" s="56" t="s">
        <v>199</v>
      </c>
      <c r="AA132" s="56" t="s">
        <v>199</v>
      </c>
      <c r="AB132" s="56" t="s">
        <v>1685</v>
      </c>
      <c r="AC132" s="56" t="s">
        <v>199</v>
      </c>
      <c r="AD132" s="56" t="s">
        <v>199</v>
      </c>
      <c r="AE132" s="56" t="s">
        <v>199</v>
      </c>
      <c r="AF132" s="56" t="s">
        <v>199</v>
      </c>
      <c r="AG132" s="56" t="s">
        <v>199</v>
      </c>
      <c r="AH132" s="56" t="s">
        <v>199</v>
      </c>
      <c r="AI132" s="56" t="s">
        <v>199</v>
      </c>
      <c r="AJ132" s="56" t="s">
        <v>655</v>
      </c>
    </row>
    <row r="133" spans="2:36" ht="128.25" hidden="1">
      <c r="B133" s="56" t="s">
        <v>453</v>
      </c>
      <c r="C133" s="57" t="s">
        <v>454</v>
      </c>
      <c r="D133" s="56" t="s">
        <v>705</v>
      </c>
      <c r="E133" s="56" t="s">
        <v>706</v>
      </c>
      <c r="F133" s="56" t="s">
        <v>552</v>
      </c>
      <c r="G133" s="56" t="s">
        <v>199</v>
      </c>
      <c r="H133" s="56" t="s">
        <v>199</v>
      </c>
      <c r="I133" s="56" t="s">
        <v>199</v>
      </c>
      <c r="J133" s="56" t="s">
        <v>199</v>
      </c>
      <c r="K133" s="56" t="s">
        <v>793</v>
      </c>
      <c r="L133" s="56" t="s">
        <v>794</v>
      </c>
      <c r="M133" s="58" t="s">
        <v>795</v>
      </c>
      <c r="N133" s="58" t="s">
        <v>486</v>
      </c>
      <c r="O133" s="56"/>
      <c r="P133" s="56" t="s">
        <v>1664</v>
      </c>
      <c r="Q133" s="59">
        <v>45323</v>
      </c>
      <c r="R133" s="59">
        <v>45412</v>
      </c>
      <c r="S133" s="59" t="s">
        <v>1664</v>
      </c>
      <c r="T133" s="40"/>
      <c r="U133" s="56"/>
      <c r="V133" s="56"/>
      <c r="W133" s="56" t="s">
        <v>207</v>
      </c>
      <c r="X133" s="56" t="s">
        <v>1556</v>
      </c>
      <c r="Y133" s="56" t="s">
        <v>1687</v>
      </c>
      <c r="Z133" s="56" t="s">
        <v>1660</v>
      </c>
      <c r="AA133" s="56" t="s">
        <v>199</v>
      </c>
      <c r="AB133" s="56" t="s">
        <v>1685</v>
      </c>
      <c r="AC133" s="56" t="s">
        <v>364</v>
      </c>
      <c r="AD133" s="56" t="s">
        <v>199</v>
      </c>
      <c r="AE133" s="56" t="s">
        <v>199</v>
      </c>
      <c r="AF133" s="56" t="s">
        <v>199</v>
      </c>
      <c r="AG133" s="56" t="s">
        <v>199</v>
      </c>
      <c r="AH133" s="56" t="s">
        <v>402</v>
      </c>
      <c r="AI133" s="56" t="s">
        <v>695</v>
      </c>
      <c r="AJ133" s="56" t="s">
        <v>655</v>
      </c>
    </row>
    <row r="134" spans="2:36" ht="128.25" hidden="1">
      <c r="B134" s="56" t="s">
        <v>453</v>
      </c>
      <c r="C134" s="57" t="s">
        <v>454</v>
      </c>
      <c r="D134" s="56" t="s">
        <v>705</v>
      </c>
      <c r="E134" s="56" t="s">
        <v>706</v>
      </c>
      <c r="F134" s="56" t="s">
        <v>552</v>
      </c>
      <c r="G134" s="56" t="s">
        <v>199</v>
      </c>
      <c r="H134" s="56" t="s">
        <v>199</v>
      </c>
      <c r="I134" s="56" t="s">
        <v>199</v>
      </c>
      <c r="J134" s="56" t="s">
        <v>199</v>
      </c>
      <c r="K134" s="56" t="s">
        <v>796</v>
      </c>
      <c r="L134" s="56" t="s">
        <v>796</v>
      </c>
      <c r="M134" s="58" t="s">
        <v>797</v>
      </c>
      <c r="N134" s="72" t="s">
        <v>491</v>
      </c>
      <c r="O134" s="56" t="s">
        <v>486</v>
      </c>
      <c r="P134" s="56" t="s">
        <v>1664</v>
      </c>
      <c r="Q134" s="59">
        <v>45413</v>
      </c>
      <c r="R134" s="59">
        <v>45443</v>
      </c>
      <c r="S134" s="59" t="s">
        <v>1664</v>
      </c>
      <c r="T134" s="40"/>
      <c r="U134" s="56"/>
      <c r="V134" s="56"/>
      <c r="W134" s="56" t="s">
        <v>207</v>
      </c>
      <c r="X134" s="56" t="s">
        <v>1556</v>
      </c>
      <c r="Y134" s="56" t="s">
        <v>1687</v>
      </c>
      <c r="Z134" s="56" t="s">
        <v>1660</v>
      </c>
      <c r="AA134" s="56" t="s">
        <v>199</v>
      </c>
      <c r="AB134" s="56" t="s">
        <v>1685</v>
      </c>
      <c r="AC134" s="56" t="s">
        <v>364</v>
      </c>
      <c r="AD134" s="56" t="s">
        <v>199</v>
      </c>
      <c r="AE134" s="56" t="s">
        <v>199</v>
      </c>
      <c r="AF134" s="56" t="s">
        <v>199</v>
      </c>
      <c r="AG134" s="56" t="s">
        <v>199</v>
      </c>
      <c r="AH134" s="56" t="s">
        <v>402</v>
      </c>
      <c r="AI134" s="56" t="s">
        <v>695</v>
      </c>
      <c r="AJ134" s="56" t="s">
        <v>655</v>
      </c>
    </row>
    <row r="135" spans="2:36" ht="128.25" hidden="1">
      <c r="B135" s="56" t="s">
        <v>453</v>
      </c>
      <c r="C135" s="57" t="s">
        <v>454</v>
      </c>
      <c r="D135" s="56" t="s">
        <v>705</v>
      </c>
      <c r="E135" s="56" t="s">
        <v>706</v>
      </c>
      <c r="F135" s="56" t="s">
        <v>552</v>
      </c>
      <c r="G135" s="56" t="s">
        <v>199</v>
      </c>
      <c r="H135" s="56" t="s">
        <v>199</v>
      </c>
      <c r="I135" s="56" t="s">
        <v>199</v>
      </c>
      <c r="J135" s="56" t="s">
        <v>199</v>
      </c>
      <c r="K135" s="56" t="s">
        <v>798</v>
      </c>
      <c r="L135" s="56" t="s">
        <v>799</v>
      </c>
      <c r="M135" s="58" t="s">
        <v>485</v>
      </c>
      <c r="N135" s="56" t="s">
        <v>486</v>
      </c>
      <c r="O135" s="56" t="s">
        <v>800</v>
      </c>
      <c r="P135" s="56" t="s">
        <v>1664</v>
      </c>
      <c r="Q135" s="59">
        <v>45352</v>
      </c>
      <c r="R135" s="59">
        <v>45397</v>
      </c>
      <c r="S135" s="59" t="s">
        <v>1675</v>
      </c>
      <c r="T135" s="40"/>
      <c r="U135" s="56"/>
      <c r="V135" s="56"/>
      <c r="W135" s="56" t="s">
        <v>207</v>
      </c>
      <c r="X135" s="56" t="s">
        <v>1556</v>
      </c>
      <c r="Y135" s="56" t="s">
        <v>1687</v>
      </c>
      <c r="Z135" s="56" t="s">
        <v>199</v>
      </c>
      <c r="AA135" s="56" t="s">
        <v>199</v>
      </c>
      <c r="AB135" s="56" t="s">
        <v>1685</v>
      </c>
      <c r="AC135" s="56" t="s">
        <v>199</v>
      </c>
      <c r="AD135" s="56" t="s">
        <v>199</v>
      </c>
      <c r="AE135" s="56" t="s">
        <v>199</v>
      </c>
      <c r="AF135" s="56" t="s">
        <v>199</v>
      </c>
      <c r="AG135" s="56" t="s">
        <v>199</v>
      </c>
      <c r="AH135" s="56" t="s">
        <v>199</v>
      </c>
      <c r="AI135" s="56" t="s">
        <v>199</v>
      </c>
      <c r="AJ135" s="56" t="s">
        <v>655</v>
      </c>
    </row>
    <row r="136" spans="2:36" ht="128.25" hidden="1">
      <c r="B136" s="56" t="s">
        <v>453</v>
      </c>
      <c r="C136" s="57" t="s">
        <v>454</v>
      </c>
      <c r="D136" s="56" t="s">
        <v>705</v>
      </c>
      <c r="E136" s="56" t="s">
        <v>706</v>
      </c>
      <c r="F136" s="56" t="s">
        <v>552</v>
      </c>
      <c r="G136" s="56" t="s">
        <v>199</v>
      </c>
      <c r="H136" s="56" t="s">
        <v>199</v>
      </c>
      <c r="I136" s="56" t="s">
        <v>199</v>
      </c>
      <c r="J136" s="56" t="s">
        <v>199</v>
      </c>
      <c r="K136" s="56" t="s">
        <v>801</v>
      </c>
      <c r="L136" s="56" t="s">
        <v>801</v>
      </c>
      <c r="M136" s="58" t="s">
        <v>490</v>
      </c>
      <c r="N136" s="56" t="s">
        <v>486</v>
      </c>
      <c r="O136" s="56" t="s">
        <v>802</v>
      </c>
      <c r="P136" s="56" t="s">
        <v>1664</v>
      </c>
      <c r="Q136" s="59">
        <v>45398</v>
      </c>
      <c r="R136" s="59">
        <v>45077</v>
      </c>
      <c r="S136" s="59"/>
      <c r="T136" s="40"/>
      <c r="U136" s="56"/>
      <c r="V136" s="56"/>
      <c r="W136" s="56" t="s">
        <v>207</v>
      </c>
      <c r="X136" s="56" t="s">
        <v>1556</v>
      </c>
      <c r="Y136" s="56" t="s">
        <v>1687</v>
      </c>
      <c r="Z136" s="56" t="s">
        <v>199</v>
      </c>
      <c r="AA136" s="56" t="s">
        <v>199</v>
      </c>
      <c r="AB136" s="56" t="s">
        <v>1685</v>
      </c>
      <c r="AC136" s="56" t="s">
        <v>199</v>
      </c>
      <c r="AD136" s="56" t="s">
        <v>199</v>
      </c>
      <c r="AE136" s="56" t="s">
        <v>199</v>
      </c>
      <c r="AF136" s="56" t="s">
        <v>199</v>
      </c>
      <c r="AG136" s="56" t="s">
        <v>199</v>
      </c>
      <c r="AH136" s="56" t="s">
        <v>199</v>
      </c>
      <c r="AI136" s="56" t="s">
        <v>199</v>
      </c>
      <c r="AJ136" s="56" t="s">
        <v>655</v>
      </c>
    </row>
    <row r="137" spans="2:36" ht="128.25" hidden="1">
      <c r="B137" s="56" t="s">
        <v>453</v>
      </c>
      <c r="C137" s="57" t="s">
        <v>454</v>
      </c>
      <c r="D137" s="56" t="s">
        <v>705</v>
      </c>
      <c r="E137" s="56" t="s">
        <v>706</v>
      </c>
      <c r="F137" s="56" t="s">
        <v>552</v>
      </c>
      <c r="G137" s="56" t="s">
        <v>199</v>
      </c>
      <c r="H137" s="56" t="s">
        <v>199</v>
      </c>
      <c r="I137" s="56" t="s">
        <v>199</v>
      </c>
      <c r="J137" s="56" t="s">
        <v>199</v>
      </c>
      <c r="K137" s="56" t="s">
        <v>803</v>
      </c>
      <c r="L137" s="56" t="s">
        <v>804</v>
      </c>
      <c r="M137" s="58" t="s">
        <v>805</v>
      </c>
      <c r="N137" s="67" t="s">
        <v>806</v>
      </c>
      <c r="O137" s="56" t="s">
        <v>807</v>
      </c>
      <c r="P137" s="56" t="s">
        <v>1664</v>
      </c>
      <c r="Q137" s="59">
        <v>45566</v>
      </c>
      <c r="R137" s="59">
        <v>45641</v>
      </c>
      <c r="S137" s="59" t="s">
        <v>1675</v>
      </c>
      <c r="T137" s="75">
        <f>(2*20*1.5)*(10000000/30/8)</f>
        <v>2500000</v>
      </c>
      <c r="U137" s="76">
        <v>189</v>
      </c>
      <c r="V137" s="56"/>
      <c r="W137" s="56" t="s">
        <v>1648</v>
      </c>
      <c r="X137" s="56" t="s">
        <v>1687</v>
      </c>
      <c r="Y137" s="56" t="s">
        <v>199</v>
      </c>
      <c r="Z137" s="56" t="s">
        <v>199</v>
      </c>
      <c r="AA137" s="56" t="s">
        <v>199</v>
      </c>
      <c r="AB137" s="56" t="s">
        <v>1685</v>
      </c>
      <c r="AC137" s="56" t="s">
        <v>1661</v>
      </c>
      <c r="AD137" s="56" t="s">
        <v>199</v>
      </c>
      <c r="AE137" s="56" t="s">
        <v>199</v>
      </c>
      <c r="AF137" s="56" t="s">
        <v>199</v>
      </c>
      <c r="AG137" s="56" t="s">
        <v>199</v>
      </c>
      <c r="AH137" s="56" t="s">
        <v>199</v>
      </c>
      <c r="AI137" s="56" t="s">
        <v>199</v>
      </c>
      <c r="AJ137" s="56" t="s">
        <v>611</v>
      </c>
    </row>
    <row r="138" spans="2:36" ht="128.25" hidden="1">
      <c r="B138" s="56" t="s">
        <v>453</v>
      </c>
      <c r="C138" s="57" t="s">
        <v>454</v>
      </c>
      <c r="D138" s="56" t="s">
        <v>705</v>
      </c>
      <c r="E138" s="56" t="s">
        <v>706</v>
      </c>
      <c r="F138" s="56" t="s">
        <v>552</v>
      </c>
      <c r="G138" s="56" t="s">
        <v>199</v>
      </c>
      <c r="H138" s="56" t="s">
        <v>199</v>
      </c>
      <c r="I138" s="56" t="s">
        <v>199</v>
      </c>
      <c r="J138" s="56" t="s">
        <v>199</v>
      </c>
      <c r="K138" s="56" t="s">
        <v>808</v>
      </c>
      <c r="L138" s="56" t="s">
        <v>808</v>
      </c>
      <c r="M138" s="58" t="s">
        <v>809</v>
      </c>
      <c r="N138" s="56" t="s">
        <v>609</v>
      </c>
      <c r="O138" s="56" t="s">
        <v>610</v>
      </c>
      <c r="P138" s="56" t="s">
        <v>0</v>
      </c>
      <c r="Q138" s="59">
        <v>45323</v>
      </c>
      <c r="R138" s="59">
        <v>45626</v>
      </c>
      <c r="S138" s="59" t="s">
        <v>1675</v>
      </c>
      <c r="T138" s="40"/>
      <c r="U138" s="56"/>
      <c r="V138" s="56"/>
      <c r="W138" s="56" t="s">
        <v>207</v>
      </c>
      <c r="X138" s="56" t="s">
        <v>1648</v>
      </c>
      <c r="Y138" s="56" t="s">
        <v>199</v>
      </c>
      <c r="Z138" s="56" t="s">
        <v>199</v>
      </c>
      <c r="AA138" s="56" t="s">
        <v>199</v>
      </c>
      <c r="AB138" s="56" t="s">
        <v>1685</v>
      </c>
      <c r="AC138" s="56" t="s">
        <v>1641</v>
      </c>
      <c r="AD138" s="56" t="s">
        <v>199</v>
      </c>
      <c r="AE138" s="56" t="s">
        <v>199</v>
      </c>
      <c r="AF138" s="56" t="s">
        <v>199</v>
      </c>
      <c r="AG138" s="56" t="s">
        <v>199</v>
      </c>
      <c r="AH138" s="56" t="s">
        <v>199</v>
      </c>
      <c r="AI138" s="56" t="s">
        <v>199</v>
      </c>
      <c r="AJ138" s="56" t="s">
        <v>611</v>
      </c>
    </row>
    <row r="139" spans="2:36" ht="128.25" hidden="1">
      <c r="B139" s="56" t="s">
        <v>453</v>
      </c>
      <c r="C139" s="57" t="s">
        <v>454</v>
      </c>
      <c r="D139" s="56" t="s">
        <v>705</v>
      </c>
      <c r="E139" s="56" t="s">
        <v>706</v>
      </c>
      <c r="F139" s="56" t="s">
        <v>552</v>
      </c>
      <c r="G139" s="56" t="s">
        <v>199</v>
      </c>
      <c r="H139" s="56" t="s">
        <v>199</v>
      </c>
      <c r="I139" s="56" t="s">
        <v>199</v>
      </c>
      <c r="J139" s="56" t="s">
        <v>199</v>
      </c>
      <c r="K139" s="56" t="s">
        <v>1780</v>
      </c>
      <c r="L139" s="56" t="s">
        <v>1780</v>
      </c>
      <c r="M139" s="58" t="s">
        <v>1781</v>
      </c>
      <c r="N139" s="58" t="s">
        <v>828</v>
      </c>
      <c r="O139" s="56" t="s">
        <v>609</v>
      </c>
      <c r="P139" s="56" t="s">
        <v>0</v>
      </c>
      <c r="Q139" s="59">
        <v>45323</v>
      </c>
      <c r="R139" s="59">
        <v>45641</v>
      </c>
      <c r="S139" s="59" t="s">
        <v>1675</v>
      </c>
      <c r="T139" s="40"/>
      <c r="U139" s="56"/>
      <c r="V139" s="56"/>
      <c r="W139" s="56" t="s">
        <v>207</v>
      </c>
      <c r="X139" s="56" t="s">
        <v>1687</v>
      </c>
      <c r="Y139" s="56" t="s">
        <v>199</v>
      </c>
      <c r="Z139" s="56" t="s">
        <v>199</v>
      </c>
      <c r="AA139" s="56" t="s">
        <v>199</v>
      </c>
      <c r="AB139" s="56" t="s">
        <v>1685</v>
      </c>
      <c r="AC139" s="56" t="s">
        <v>1670</v>
      </c>
      <c r="AD139" s="56" t="s">
        <v>199</v>
      </c>
      <c r="AE139" s="56" t="s">
        <v>199</v>
      </c>
      <c r="AF139" s="56" t="s">
        <v>199</v>
      </c>
      <c r="AG139" s="56" t="s">
        <v>199</v>
      </c>
      <c r="AH139" s="56" t="s">
        <v>199</v>
      </c>
      <c r="AI139" s="56" t="s">
        <v>199</v>
      </c>
      <c r="AJ139" s="56" t="s">
        <v>611</v>
      </c>
    </row>
    <row r="140" spans="2:36" ht="128.25" hidden="1">
      <c r="B140" s="56" t="s">
        <v>453</v>
      </c>
      <c r="C140" s="57" t="s">
        <v>454</v>
      </c>
      <c r="D140" s="56" t="s">
        <v>705</v>
      </c>
      <c r="E140" s="56" t="s">
        <v>706</v>
      </c>
      <c r="F140" s="56" t="s">
        <v>552</v>
      </c>
      <c r="G140" s="56" t="s">
        <v>199</v>
      </c>
      <c r="H140" s="56" t="s">
        <v>199</v>
      </c>
      <c r="I140" s="56" t="s">
        <v>199</v>
      </c>
      <c r="J140" s="56" t="s">
        <v>199</v>
      </c>
      <c r="K140" s="56" t="s">
        <v>810</v>
      </c>
      <c r="L140" s="56" t="s">
        <v>811</v>
      </c>
      <c r="M140" s="58" t="s">
        <v>812</v>
      </c>
      <c r="N140" s="56" t="s">
        <v>704</v>
      </c>
      <c r="O140" s="56" t="s">
        <v>813</v>
      </c>
      <c r="P140" s="56" t="s">
        <v>1664</v>
      </c>
      <c r="Q140" s="59">
        <v>45323</v>
      </c>
      <c r="R140" s="59">
        <v>45412</v>
      </c>
      <c r="S140" s="59" t="s">
        <v>1675</v>
      </c>
      <c r="T140" s="75">
        <f>(1*20*4)*(4687696/30/8)</f>
        <v>1562565.3333333333</v>
      </c>
      <c r="U140" s="76">
        <v>186</v>
      </c>
      <c r="V140" s="56"/>
      <c r="W140" s="56" t="s">
        <v>1687</v>
      </c>
      <c r="X140" s="56" t="s">
        <v>199</v>
      </c>
      <c r="Y140" s="56" t="s">
        <v>199</v>
      </c>
      <c r="Z140" s="56" t="s">
        <v>199</v>
      </c>
      <c r="AA140" s="56" t="s">
        <v>199</v>
      </c>
      <c r="AB140" s="56" t="s">
        <v>1685</v>
      </c>
      <c r="AC140" s="56" t="s">
        <v>199</v>
      </c>
      <c r="AD140" s="56" t="s">
        <v>199</v>
      </c>
      <c r="AE140" s="56" t="s">
        <v>199</v>
      </c>
      <c r="AF140" s="56" t="s">
        <v>199</v>
      </c>
      <c r="AG140" s="56" t="s">
        <v>199</v>
      </c>
      <c r="AH140" s="56" t="s">
        <v>199</v>
      </c>
      <c r="AI140" s="56" t="s">
        <v>199</v>
      </c>
      <c r="AJ140" s="56" t="s">
        <v>655</v>
      </c>
    </row>
    <row r="141" spans="2:36" ht="128.25" hidden="1">
      <c r="B141" s="56" t="s">
        <v>453</v>
      </c>
      <c r="C141" s="57" t="s">
        <v>454</v>
      </c>
      <c r="D141" s="56" t="s">
        <v>705</v>
      </c>
      <c r="E141" s="56" t="s">
        <v>706</v>
      </c>
      <c r="F141" s="56" t="s">
        <v>552</v>
      </c>
      <c r="G141" s="56" t="s">
        <v>199</v>
      </c>
      <c r="H141" s="56" t="s">
        <v>199</v>
      </c>
      <c r="I141" s="56" t="s">
        <v>199</v>
      </c>
      <c r="J141" s="56" t="s">
        <v>199</v>
      </c>
      <c r="K141" s="56" t="s">
        <v>814</v>
      </c>
      <c r="L141" s="56" t="s">
        <v>814</v>
      </c>
      <c r="M141" s="58" t="s">
        <v>815</v>
      </c>
      <c r="N141" s="72" t="s">
        <v>491</v>
      </c>
      <c r="O141" s="56" t="s">
        <v>704</v>
      </c>
      <c r="P141" s="56" t="s">
        <v>1664</v>
      </c>
      <c r="Q141" s="59">
        <v>45383</v>
      </c>
      <c r="R141" s="59">
        <v>45412</v>
      </c>
      <c r="S141" s="59" t="s">
        <v>1675</v>
      </c>
      <c r="T141" s="40"/>
      <c r="U141" s="56"/>
      <c r="V141" s="56"/>
      <c r="W141" s="56" t="s">
        <v>1687</v>
      </c>
      <c r="X141" s="56" t="s">
        <v>199</v>
      </c>
      <c r="Y141" s="56" t="s">
        <v>199</v>
      </c>
      <c r="Z141" s="56" t="s">
        <v>199</v>
      </c>
      <c r="AA141" s="56" t="s">
        <v>199</v>
      </c>
      <c r="AB141" s="56" t="s">
        <v>1685</v>
      </c>
      <c r="AC141" s="56" t="s">
        <v>199</v>
      </c>
      <c r="AD141" s="56" t="s">
        <v>199</v>
      </c>
      <c r="AE141" s="56" t="s">
        <v>199</v>
      </c>
      <c r="AF141" s="56" t="s">
        <v>199</v>
      </c>
      <c r="AG141" s="56" t="s">
        <v>199</v>
      </c>
      <c r="AH141" s="56" t="s">
        <v>199</v>
      </c>
      <c r="AI141" s="56" t="s">
        <v>199</v>
      </c>
      <c r="AJ141" s="56" t="s">
        <v>655</v>
      </c>
    </row>
    <row r="142" spans="2:36" ht="128.25" hidden="1">
      <c r="B142" s="56" t="s">
        <v>453</v>
      </c>
      <c r="C142" s="57" t="s">
        <v>454</v>
      </c>
      <c r="D142" s="56" t="s">
        <v>705</v>
      </c>
      <c r="E142" s="56" t="s">
        <v>706</v>
      </c>
      <c r="F142" s="56" t="s">
        <v>552</v>
      </c>
      <c r="G142" s="56" t="s">
        <v>199</v>
      </c>
      <c r="H142" s="56" t="s">
        <v>199</v>
      </c>
      <c r="I142" s="56" t="s">
        <v>199</v>
      </c>
      <c r="J142" s="56" t="s">
        <v>199</v>
      </c>
      <c r="K142" s="56" t="s">
        <v>816</v>
      </c>
      <c r="L142" s="56" t="s">
        <v>816</v>
      </c>
      <c r="M142" s="58" t="s">
        <v>817</v>
      </c>
      <c r="N142" s="56" t="s">
        <v>704</v>
      </c>
      <c r="O142" s="56"/>
      <c r="P142" s="56" t="s">
        <v>1664</v>
      </c>
      <c r="Q142" s="59">
        <v>45413</v>
      </c>
      <c r="R142" s="59">
        <v>45443</v>
      </c>
      <c r="S142" s="59" t="s">
        <v>281</v>
      </c>
      <c r="T142" s="75">
        <f>(2*20*1)*(4687696/30/8)</f>
        <v>781282.66666666663</v>
      </c>
      <c r="U142" s="76">
        <v>186</v>
      </c>
      <c r="V142" s="56"/>
      <c r="W142" s="56" t="s">
        <v>1660</v>
      </c>
      <c r="X142" s="56" t="s">
        <v>1687</v>
      </c>
      <c r="Y142" s="56" t="s">
        <v>199</v>
      </c>
      <c r="Z142" s="56" t="s">
        <v>199</v>
      </c>
      <c r="AA142" s="56" t="s">
        <v>199</v>
      </c>
      <c r="AB142" s="56" t="s">
        <v>1685</v>
      </c>
      <c r="AC142" s="56" t="s">
        <v>364</v>
      </c>
      <c r="AD142" s="56" t="s">
        <v>199</v>
      </c>
      <c r="AE142" s="56" t="s">
        <v>199</v>
      </c>
      <c r="AF142" s="56" t="s">
        <v>199</v>
      </c>
      <c r="AG142" s="56" t="s">
        <v>199</v>
      </c>
      <c r="AH142" s="56" t="s">
        <v>402</v>
      </c>
      <c r="AI142" s="56" t="s">
        <v>695</v>
      </c>
      <c r="AJ142" s="56" t="s">
        <v>655</v>
      </c>
    </row>
    <row r="143" spans="2:36" ht="128.25" hidden="1">
      <c r="B143" s="56" t="s">
        <v>453</v>
      </c>
      <c r="C143" s="57" t="s">
        <v>454</v>
      </c>
      <c r="D143" s="56" t="s">
        <v>705</v>
      </c>
      <c r="E143" s="56" t="s">
        <v>706</v>
      </c>
      <c r="F143" s="56" t="s">
        <v>552</v>
      </c>
      <c r="G143" s="56" t="s">
        <v>199</v>
      </c>
      <c r="H143" s="56" t="s">
        <v>199</v>
      </c>
      <c r="I143" s="56" t="s">
        <v>199</v>
      </c>
      <c r="J143" s="56" t="s">
        <v>199</v>
      </c>
      <c r="K143" s="56" t="s">
        <v>818</v>
      </c>
      <c r="L143" s="56" t="s">
        <v>819</v>
      </c>
      <c r="M143" s="58" t="s">
        <v>795</v>
      </c>
      <c r="N143" s="58" t="s">
        <v>486</v>
      </c>
      <c r="O143" s="56"/>
      <c r="P143" s="56" t="s">
        <v>1664</v>
      </c>
      <c r="Q143" s="59">
        <v>45323</v>
      </c>
      <c r="R143" s="59">
        <v>45412</v>
      </c>
      <c r="S143" s="59" t="s">
        <v>1664</v>
      </c>
      <c r="T143" s="40"/>
      <c r="U143" s="56"/>
      <c r="V143" s="56"/>
      <c r="W143" s="56" t="s">
        <v>207</v>
      </c>
      <c r="X143" s="56" t="s">
        <v>1556</v>
      </c>
      <c r="Y143" s="56" t="s">
        <v>1687</v>
      </c>
      <c r="Z143" s="56" t="s">
        <v>1660</v>
      </c>
      <c r="AA143" s="56" t="s">
        <v>199</v>
      </c>
      <c r="AB143" s="56" t="s">
        <v>1685</v>
      </c>
      <c r="AC143" s="56" t="s">
        <v>199</v>
      </c>
      <c r="AD143" s="56" t="s">
        <v>199</v>
      </c>
      <c r="AE143" s="56" t="s">
        <v>199</v>
      </c>
      <c r="AF143" s="56" t="s">
        <v>199</v>
      </c>
      <c r="AG143" s="56" t="s">
        <v>199</v>
      </c>
      <c r="AH143" s="56" t="s">
        <v>199</v>
      </c>
      <c r="AI143" s="56" t="s">
        <v>199</v>
      </c>
      <c r="AJ143" s="56" t="s">
        <v>655</v>
      </c>
    </row>
    <row r="144" spans="2:36" ht="128.25" hidden="1">
      <c r="B144" s="56" t="s">
        <v>453</v>
      </c>
      <c r="C144" s="57" t="s">
        <v>454</v>
      </c>
      <c r="D144" s="56" t="s">
        <v>705</v>
      </c>
      <c r="E144" s="56" t="s">
        <v>706</v>
      </c>
      <c r="F144" s="56" t="s">
        <v>552</v>
      </c>
      <c r="G144" s="56" t="s">
        <v>199</v>
      </c>
      <c r="H144" s="56" t="s">
        <v>199</v>
      </c>
      <c r="I144" s="56" t="s">
        <v>199</v>
      </c>
      <c r="J144" s="56" t="s">
        <v>199</v>
      </c>
      <c r="K144" s="56" t="s">
        <v>796</v>
      </c>
      <c r="L144" s="56" t="s">
        <v>796</v>
      </c>
      <c r="M144" s="58" t="s">
        <v>797</v>
      </c>
      <c r="N144" s="72" t="s">
        <v>491</v>
      </c>
      <c r="O144" s="56" t="s">
        <v>486</v>
      </c>
      <c r="P144" s="56" t="s">
        <v>1664</v>
      </c>
      <c r="Q144" s="59">
        <v>45413</v>
      </c>
      <c r="R144" s="59">
        <v>45443</v>
      </c>
      <c r="S144" s="59" t="s">
        <v>1664</v>
      </c>
      <c r="T144" s="40"/>
      <c r="U144" s="56"/>
      <c r="V144" s="56"/>
      <c r="W144" s="56" t="s">
        <v>207</v>
      </c>
      <c r="X144" s="56" t="s">
        <v>1556</v>
      </c>
      <c r="Y144" s="56" t="s">
        <v>1687</v>
      </c>
      <c r="Z144" s="56" t="s">
        <v>1660</v>
      </c>
      <c r="AA144" s="56" t="s">
        <v>199</v>
      </c>
      <c r="AB144" s="56" t="s">
        <v>1685</v>
      </c>
      <c r="AC144" s="56" t="s">
        <v>199</v>
      </c>
      <c r="AD144" s="56" t="s">
        <v>199</v>
      </c>
      <c r="AE144" s="56" t="s">
        <v>199</v>
      </c>
      <c r="AF144" s="56" t="s">
        <v>199</v>
      </c>
      <c r="AG144" s="56" t="s">
        <v>199</v>
      </c>
      <c r="AH144" s="56" t="s">
        <v>199</v>
      </c>
      <c r="AI144" s="56" t="s">
        <v>199</v>
      </c>
      <c r="AJ144" s="56" t="s">
        <v>655</v>
      </c>
    </row>
    <row r="145" spans="2:36" ht="128.25" hidden="1">
      <c r="B145" s="56" t="s">
        <v>453</v>
      </c>
      <c r="C145" s="57" t="s">
        <v>454</v>
      </c>
      <c r="D145" s="56" t="s">
        <v>705</v>
      </c>
      <c r="E145" s="56" t="s">
        <v>706</v>
      </c>
      <c r="F145" s="56" t="s">
        <v>552</v>
      </c>
      <c r="G145" s="56" t="s">
        <v>199</v>
      </c>
      <c r="H145" s="56" t="s">
        <v>199</v>
      </c>
      <c r="I145" s="56" t="s">
        <v>199</v>
      </c>
      <c r="J145" s="56" t="s">
        <v>199</v>
      </c>
      <c r="K145" s="56" t="s">
        <v>820</v>
      </c>
      <c r="L145" s="56" t="s">
        <v>821</v>
      </c>
      <c r="M145" s="58" t="s">
        <v>822</v>
      </c>
      <c r="N145" s="56" t="s">
        <v>773</v>
      </c>
      <c r="O145" s="56"/>
      <c r="P145" s="56" t="s">
        <v>0</v>
      </c>
      <c r="Q145" s="59">
        <v>45292</v>
      </c>
      <c r="R145" s="59">
        <v>45641</v>
      </c>
      <c r="S145" s="59" t="s">
        <v>1675</v>
      </c>
      <c r="T145" s="40"/>
      <c r="U145" s="56"/>
      <c r="V145" s="56"/>
      <c r="W145" s="56" t="s">
        <v>1640</v>
      </c>
      <c r="X145" s="56" t="s">
        <v>199</v>
      </c>
      <c r="Y145" s="56" t="s">
        <v>199</v>
      </c>
      <c r="Z145" s="56" t="s">
        <v>199</v>
      </c>
      <c r="AA145" s="56" t="s">
        <v>199</v>
      </c>
      <c r="AB145" s="56" t="s">
        <v>1685</v>
      </c>
      <c r="AC145" s="56" t="s">
        <v>199</v>
      </c>
      <c r="AD145" s="56" t="s">
        <v>199</v>
      </c>
      <c r="AE145" s="56" t="s">
        <v>199</v>
      </c>
      <c r="AF145" s="56" t="s">
        <v>199</v>
      </c>
      <c r="AG145" s="56" t="s">
        <v>199</v>
      </c>
      <c r="AH145" s="56" t="s">
        <v>199</v>
      </c>
      <c r="AI145" s="56" t="s">
        <v>199</v>
      </c>
      <c r="AJ145" s="56" t="s">
        <v>775</v>
      </c>
    </row>
    <row r="146" spans="2:36" ht="128.25" hidden="1">
      <c r="B146" s="56" t="s">
        <v>453</v>
      </c>
      <c r="C146" s="57" t="s">
        <v>454</v>
      </c>
      <c r="D146" s="56" t="s">
        <v>705</v>
      </c>
      <c r="E146" s="56" t="s">
        <v>706</v>
      </c>
      <c r="F146" s="56" t="s">
        <v>552</v>
      </c>
      <c r="G146" s="56" t="s">
        <v>199</v>
      </c>
      <c r="H146" s="56" t="s">
        <v>199</v>
      </c>
      <c r="I146" s="56" t="s">
        <v>199</v>
      </c>
      <c r="J146" s="56" t="s">
        <v>199</v>
      </c>
      <c r="K146" s="56" t="s">
        <v>823</v>
      </c>
      <c r="L146" s="56" t="s">
        <v>823</v>
      </c>
      <c r="M146" s="56" t="s">
        <v>824</v>
      </c>
      <c r="N146" s="56" t="s">
        <v>773</v>
      </c>
      <c r="O146" s="56"/>
      <c r="P146" s="56" t="s">
        <v>0</v>
      </c>
      <c r="Q146" s="59">
        <v>45292</v>
      </c>
      <c r="R146" s="59">
        <v>45641</v>
      </c>
      <c r="S146" s="59" t="s">
        <v>1675</v>
      </c>
      <c r="T146" s="40"/>
      <c r="U146" s="56"/>
      <c r="V146" s="79"/>
      <c r="W146" s="56" t="s">
        <v>1640</v>
      </c>
      <c r="X146" s="56" t="s">
        <v>199</v>
      </c>
      <c r="Y146" s="56" t="s">
        <v>199</v>
      </c>
      <c r="Z146" s="56" t="s">
        <v>199</v>
      </c>
      <c r="AA146" s="56" t="s">
        <v>199</v>
      </c>
      <c r="AB146" s="56" t="s">
        <v>1685</v>
      </c>
      <c r="AC146" s="56" t="s">
        <v>199</v>
      </c>
      <c r="AD146" s="56" t="s">
        <v>199</v>
      </c>
      <c r="AE146" s="56" t="s">
        <v>199</v>
      </c>
      <c r="AF146" s="56" t="s">
        <v>199</v>
      </c>
      <c r="AG146" s="56" t="s">
        <v>199</v>
      </c>
      <c r="AH146" s="56" t="s">
        <v>199</v>
      </c>
      <c r="AI146" s="56" t="s">
        <v>199</v>
      </c>
      <c r="AJ146" s="56" t="s">
        <v>775</v>
      </c>
    </row>
    <row r="147" spans="2:36" ht="128.25" hidden="1">
      <c r="B147" s="56" t="s">
        <v>453</v>
      </c>
      <c r="C147" s="57" t="s">
        <v>454</v>
      </c>
      <c r="D147" s="56" t="s">
        <v>705</v>
      </c>
      <c r="E147" s="56" t="s">
        <v>706</v>
      </c>
      <c r="F147" s="56" t="s">
        <v>552</v>
      </c>
      <c r="G147" s="56" t="s">
        <v>199</v>
      </c>
      <c r="H147" s="56" t="s">
        <v>199</v>
      </c>
      <c r="I147" s="56" t="s">
        <v>199</v>
      </c>
      <c r="J147" s="56" t="s">
        <v>199</v>
      </c>
      <c r="K147" s="56" t="s">
        <v>1782</v>
      </c>
      <c r="L147" s="56" t="s">
        <v>1783</v>
      </c>
      <c r="M147" s="58" t="s">
        <v>1784</v>
      </c>
      <c r="N147" s="58" t="s">
        <v>828</v>
      </c>
      <c r="O147" s="56" t="s">
        <v>609</v>
      </c>
      <c r="P147" s="56" t="s">
        <v>0</v>
      </c>
      <c r="Q147" s="59">
        <v>45323</v>
      </c>
      <c r="R147" s="59">
        <v>45641</v>
      </c>
      <c r="S147" s="59" t="s">
        <v>1675</v>
      </c>
      <c r="T147" s="40"/>
      <c r="U147" s="56"/>
      <c r="V147" s="56"/>
      <c r="W147" s="56" t="s">
        <v>207</v>
      </c>
      <c r="X147" s="56" t="s">
        <v>1687</v>
      </c>
      <c r="Y147" s="56" t="s">
        <v>199</v>
      </c>
      <c r="Z147" s="56" t="s">
        <v>199</v>
      </c>
      <c r="AA147" s="56" t="s">
        <v>199</v>
      </c>
      <c r="AB147" s="56" t="s">
        <v>1685</v>
      </c>
      <c r="AC147" s="56" t="s">
        <v>1670</v>
      </c>
      <c r="AD147" s="56" t="s">
        <v>199</v>
      </c>
      <c r="AE147" s="56" t="s">
        <v>199</v>
      </c>
      <c r="AF147" s="56" t="s">
        <v>199</v>
      </c>
      <c r="AG147" s="56" t="s">
        <v>199</v>
      </c>
      <c r="AH147" s="56" t="s">
        <v>199</v>
      </c>
      <c r="AI147" s="56" t="s">
        <v>199</v>
      </c>
      <c r="AJ147" s="56" t="s">
        <v>611</v>
      </c>
    </row>
    <row r="148" spans="2:36" ht="128.25" hidden="1">
      <c r="B148" s="56" t="s">
        <v>453</v>
      </c>
      <c r="C148" s="57" t="s">
        <v>454</v>
      </c>
      <c r="D148" s="56" t="s">
        <v>839</v>
      </c>
      <c r="E148" s="56" t="s">
        <v>841</v>
      </c>
      <c r="F148" s="56" t="s">
        <v>552</v>
      </c>
      <c r="G148" s="56" t="s">
        <v>199</v>
      </c>
      <c r="H148" s="56" t="s">
        <v>842</v>
      </c>
      <c r="I148" s="56" t="s">
        <v>199</v>
      </c>
      <c r="J148" s="56" t="s">
        <v>199</v>
      </c>
      <c r="K148" s="56" t="s">
        <v>843</v>
      </c>
      <c r="L148" s="56" t="s">
        <v>844</v>
      </c>
      <c r="M148" s="58" t="s">
        <v>845</v>
      </c>
      <c r="N148" s="56" t="s">
        <v>609</v>
      </c>
      <c r="O148" s="56" t="s">
        <v>610</v>
      </c>
      <c r="P148" s="56" t="s">
        <v>0</v>
      </c>
      <c r="Q148" s="64">
        <v>45292</v>
      </c>
      <c r="R148" s="64">
        <v>45473</v>
      </c>
      <c r="S148" s="64" t="s">
        <v>1675</v>
      </c>
      <c r="T148" s="40"/>
      <c r="U148" s="56"/>
      <c r="V148" s="58">
        <v>50</v>
      </c>
      <c r="W148" s="56" t="s">
        <v>1648</v>
      </c>
      <c r="X148" s="56" t="s">
        <v>1556</v>
      </c>
      <c r="Y148" s="56" t="s">
        <v>207</v>
      </c>
      <c r="Z148" s="56" t="s">
        <v>199</v>
      </c>
      <c r="AA148" s="56" t="s">
        <v>199</v>
      </c>
      <c r="AB148" s="56" t="s">
        <v>1682</v>
      </c>
      <c r="AC148" s="56" t="s">
        <v>199</v>
      </c>
      <c r="AD148" s="56" t="s">
        <v>199</v>
      </c>
      <c r="AE148" s="56" t="s">
        <v>199</v>
      </c>
      <c r="AF148" s="56" t="s">
        <v>199</v>
      </c>
      <c r="AG148" s="56" t="s">
        <v>199</v>
      </c>
      <c r="AH148" s="56" t="s">
        <v>199</v>
      </c>
      <c r="AI148" s="56" t="s">
        <v>199</v>
      </c>
      <c r="AJ148" s="56" t="s">
        <v>611</v>
      </c>
    </row>
    <row r="149" spans="2:36" ht="128.25" hidden="1">
      <c r="B149" s="56" t="s">
        <v>453</v>
      </c>
      <c r="C149" s="57" t="s">
        <v>454</v>
      </c>
      <c r="D149" s="56" t="s">
        <v>839</v>
      </c>
      <c r="E149" s="56" t="s">
        <v>841</v>
      </c>
      <c r="F149" s="56" t="s">
        <v>552</v>
      </c>
      <c r="G149" s="56" t="s">
        <v>199</v>
      </c>
      <c r="H149" s="56" t="s">
        <v>842</v>
      </c>
      <c r="I149" s="56" t="s">
        <v>199</v>
      </c>
      <c r="J149" s="56" t="s">
        <v>199</v>
      </c>
      <c r="K149" s="56" t="s">
        <v>846</v>
      </c>
      <c r="L149" s="56" t="s">
        <v>847</v>
      </c>
      <c r="M149" s="58" t="s">
        <v>848</v>
      </c>
      <c r="N149" s="56" t="s">
        <v>609</v>
      </c>
      <c r="O149" s="56" t="s">
        <v>610</v>
      </c>
      <c r="P149" s="56" t="s">
        <v>0</v>
      </c>
      <c r="Q149" s="64">
        <v>45292</v>
      </c>
      <c r="R149" s="64">
        <v>45473</v>
      </c>
      <c r="S149" s="64" t="s">
        <v>1675</v>
      </c>
      <c r="T149" s="40"/>
      <c r="U149" s="56"/>
      <c r="V149" s="58">
        <v>50</v>
      </c>
      <c r="W149" s="56" t="s">
        <v>1648</v>
      </c>
      <c r="X149" s="56" t="s">
        <v>1556</v>
      </c>
      <c r="Y149" s="56" t="s">
        <v>207</v>
      </c>
      <c r="Z149" s="56" t="s">
        <v>199</v>
      </c>
      <c r="AA149" s="56" t="s">
        <v>199</v>
      </c>
      <c r="AB149" s="56" t="s">
        <v>1682</v>
      </c>
      <c r="AC149" s="56" t="s">
        <v>199</v>
      </c>
      <c r="AD149" s="56" t="s">
        <v>199</v>
      </c>
      <c r="AE149" s="56" t="s">
        <v>199</v>
      </c>
      <c r="AF149" s="56" t="s">
        <v>199</v>
      </c>
      <c r="AG149" s="56" t="s">
        <v>199</v>
      </c>
      <c r="AH149" s="56" t="s">
        <v>199</v>
      </c>
      <c r="AI149" s="56" t="s">
        <v>199</v>
      </c>
      <c r="AJ149" s="56" t="s">
        <v>611</v>
      </c>
    </row>
    <row r="150" spans="2:36" ht="128.25" hidden="1">
      <c r="B150" s="56" t="s">
        <v>453</v>
      </c>
      <c r="C150" s="57" t="s">
        <v>454</v>
      </c>
      <c r="D150" s="56" t="s">
        <v>839</v>
      </c>
      <c r="E150" s="56" t="s">
        <v>849</v>
      </c>
      <c r="F150" s="56" t="s">
        <v>552</v>
      </c>
      <c r="G150" s="56" t="s">
        <v>199</v>
      </c>
      <c r="H150" s="56" t="s">
        <v>842</v>
      </c>
      <c r="I150" s="56" t="s">
        <v>199</v>
      </c>
      <c r="J150" s="56" t="s">
        <v>199</v>
      </c>
      <c r="K150" s="56" t="s">
        <v>850</v>
      </c>
      <c r="L150" s="56" t="s">
        <v>851</v>
      </c>
      <c r="M150" s="58" t="s">
        <v>852</v>
      </c>
      <c r="N150" s="56" t="s">
        <v>609</v>
      </c>
      <c r="O150" s="56" t="s">
        <v>610</v>
      </c>
      <c r="P150" s="56" t="s">
        <v>0</v>
      </c>
      <c r="Q150" s="64">
        <v>45474</v>
      </c>
      <c r="R150" s="64">
        <v>45641</v>
      </c>
      <c r="S150" s="64" t="s">
        <v>1675</v>
      </c>
      <c r="T150" s="40"/>
      <c r="U150" s="56"/>
      <c r="V150" s="58">
        <v>40</v>
      </c>
      <c r="W150" s="56" t="s">
        <v>1648</v>
      </c>
      <c r="X150" s="56" t="s">
        <v>1556</v>
      </c>
      <c r="Y150" s="56" t="s">
        <v>207</v>
      </c>
      <c r="Z150" s="56" t="s">
        <v>199</v>
      </c>
      <c r="AA150" s="56" t="s">
        <v>199</v>
      </c>
      <c r="AB150" s="56" t="s">
        <v>1682</v>
      </c>
      <c r="AC150" s="56" t="s">
        <v>199</v>
      </c>
      <c r="AD150" s="56" t="s">
        <v>199</v>
      </c>
      <c r="AE150" s="56" t="s">
        <v>199</v>
      </c>
      <c r="AF150" s="56" t="s">
        <v>199</v>
      </c>
      <c r="AG150" s="56" t="s">
        <v>199</v>
      </c>
      <c r="AH150" s="56" t="s">
        <v>199</v>
      </c>
      <c r="AI150" s="56" t="s">
        <v>199</v>
      </c>
      <c r="AJ150" s="56" t="s">
        <v>611</v>
      </c>
    </row>
    <row r="151" spans="2:36" ht="128.25" hidden="1">
      <c r="B151" s="56" t="s">
        <v>453</v>
      </c>
      <c r="C151" s="57" t="s">
        <v>454</v>
      </c>
      <c r="D151" s="56" t="s">
        <v>839</v>
      </c>
      <c r="E151" s="56" t="s">
        <v>849</v>
      </c>
      <c r="F151" s="56" t="s">
        <v>552</v>
      </c>
      <c r="G151" s="56" t="s">
        <v>199</v>
      </c>
      <c r="H151" s="56" t="s">
        <v>842</v>
      </c>
      <c r="I151" s="56" t="s">
        <v>199</v>
      </c>
      <c r="J151" s="56" t="s">
        <v>199</v>
      </c>
      <c r="K151" s="56" t="s">
        <v>853</v>
      </c>
      <c r="L151" s="56" t="s">
        <v>854</v>
      </c>
      <c r="M151" s="58" t="s">
        <v>855</v>
      </c>
      <c r="N151" s="56" t="s">
        <v>609</v>
      </c>
      <c r="O151" s="56" t="s">
        <v>610</v>
      </c>
      <c r="P151" s="56" t="s">
        <v>0</v>
      </c>
      <c r="Q151" s="64">
        <v>45474</v>
      </c>
      <c r="R151" s="64">
        <v>45641</v>
      </c>
      <c r="S151" s="64" t="s">
        <v>1675</v>
      </c>
      <c r="T151" s="40"/>
      <c r="U151" s="56"/>
      <c r="V151" s="58">
        <v>30</v>
      </c>
      <c r="W151" s="56" t="s">
        <v>1648</v>
      </c>
      <c r="X151" s="56" t="s">
        <v>1556</v>
      </c>
      <c r="Y151" s="56" t="s">
        <v>207</v>
      </c>
      <c r="Z151" s="56" t="s">
        <v>199</v>
      </c>
      <c r="AA151" s="56" t="s">
        <v>199</v>
      </c>
      <c r="AB151" s="56" t="s">
        <v>1682</v>
      </c>
      <c r="AC151" s="56" t="s">
        <v>199</v>
      </c>
      <c r="AD151" s="56" t="s">
        <v>199</v>
      </c>
      <c r="AE151" s="56" t="s">
        <v>199</v>
      </c>
      <c r="AF151" s="56" t="s">
        <v>199</v>
      </c>
      <c r="AG151" s="56" t="s">
        <v>199</v>
      </c>
      <c r="AH151" s="56" t="s">
        <v>199</v>
      </c>
      <c r="AI151" s="56" t="s">
        <v>199</v>
      </c>
      <c r="AJ151" s="56" t="s">
        <v>611</v>
      </c>
    </row>
    <row r="152" spans="2:36" ht="128.25" hidden="1">
      <c r="B152" s="56" t="s">
        <v>453</v>
      </c>
      <c r="C152" s="57" t="s">
        <v>454</v>
      </c>
      <c r="D152" s="56" t="s">
        <v>839</v>
      </c>
      <c r="E152" s="56" t="s">
        <v>849</v>
      </c>
      <c r="F152" s="56" t="s">
        <v>552</v>
      </c>
      <c r="G152" s="56" t="s">
        <v>199</v>
      </c>
      <c r="H152" s="56" t="s">
        <v>842</v>
      </c>
      <c r="I152" s="56" t="s">
        <v>199</v>
      </c>
      <c r="J152" s="56" t="s">
        <v>199</v>
      </c>
      <c r="K152" s="56" t="s">
        <v>856</v>
      </c>
      <c r="L152" s="56" t="s">
        <v>857</v>
      </c>
      <c r="M152" s="58" t="s">
        <v>858</v>
      </c>
      <c r="N152" s="56" t="s">
        <v>609</v>
      </c>
      <c r="O152" s="56" t="s">
        <v>610</v>
      </c>
      <c r="P152" s="56" t="s">
        <v>0</v>
      </c>
      <c r="Q152" s="64">
        <v>45474</v>
      </c>
      <c r="R152" s="64">
        <v>45641</v>
      </c>
      <c r="S152" s="64" t="s">
        <v>1675</v>
      </c>
      <c r="T152" s="40"/>
      <c r="U152" s="56"/>
      <c r="V152" s="58">
        <v>30</v>
      </c>
      <c r="W152" s="56" t="s">
        <v>1648</v>
      </c>
      <c r="X152" s="56" t="s">
        <v>1556</v>
      </c>
      <c r="Y152" s="56" t="s">
        <v>207</v>
      </c>
      <c r="Z152" s="56" t="s">
        <v>199</v>
      </c>
      <c r="AA152" s="56" t="s">
        <v>199</v>
      </c>
      <c r="AB152" s="56" t="s">
        <v>1682</v>
      </c>
      <c r="AC152" s="56" t="s">
        <v>199</v>
      </c>
      <c r="AD152" s="56" t="s">
        <v>199</v>
      </c>
      <c r="AE152" s="56" t="s">
        <v>199</v>
      </c>
      <c r="AF152" s="56" t="s">
        <v>199</v>
      </c>
      <c r="AG152" s="56" t="s">
        <v>199</v>
      </c>
      <c r="AH152" s="56" t="s">
        <v>199</v>
      </c>
      <c r="AI152" s="56" t="s">
        <v>199</v>
      </c>
      <c r="AJ152" s="56" t="s">
        <v>611</v>
      </c>
    </row>
    <row r="153" spans="2:36" ht="185.25" hidden="1">
      <c r="B153" s="56" t="s">
        <v>453</v>
      </c>
      <c r="C153" s="57" t="s">
        <v>859</v>
      </c>
      <c r="D153" s="56" t="s">
        <v>860</v>
      </c>
      <c r="E153" s="56" t="s">
        <v>862</v>
      </c>
      <c r="F153" s="56" t="s">
        <v>754</v>
      </c>
      <c r="G153" s="56" t="s">
        <v>863</v>
      </c>
      <c r="H153" s="56" t="s">
        <v>864</v>
      </c>
      <c r="I153" s="56" t="s">
        <v>199</v>
      </c>
      <c r="J153" s="56" t="s">
        <v>199</v>
      </c>
      <c r="K153" s="73" t="s">
        <v>865</v>
      </c>
      <c r="L153" s="73" t="s">
        <v>1785</v>
      </c>
      <c r="M153" s="58" t="s">
        <v>867</v>
      </c>
      <c r="N153" s="56" t="s">
        <v>662</v>
      </c>
      <c r="O153" s="67" t="s">
        <v>663</v>
      </c>
      <c r="P153" s="56" t="s">
        <v>0</v>
      </c>
      <c r="Q153" s="59">
        <v>45474</v>
      </c>
      <c r="R153" s="59">
        <v>45641</v>
      </c>
      <c r="S153" s="59" t="s">
        <v>1675</v>
      </c>
      <c r="T153" s="40"/>
      <c r="U153" s="56"/>
      <c r="V153" s="71">
        <v>0.2</v>
      </c>
      <c r="W153" s="56" t="s">
        <v>1688</v>
      </c>
      <c r="X153" s="56" t="s">
        <v>1556</v>
      </c>
      <c r="Y153" s="56" t="s">
        <v>354</v>
      </c>
      <c r="Z153" s="72" t="s">
        <v>199</v>
      </c>
      <c r="AA153" s="72" t="s">
        <v>199</v>
      </c>
      <c r="AB153" s="56" t="s">
        <v>832</v>
      </c>
      <c r="AC153" s="56" t="s">
        <v>199</v>
      </c>
      <c r="AD153" s="56" t="s">
        <v>199</v>
      </c>
      <c r="AE153" s="56" t="s">
        <v>199</v>
      </c>
      <c r="AF153" s="56" t="s">
        <v>199</v>
      </c>
      <c r="AG153" s="56" t="s">
        <v>199</v>
      </c>
      <c r="AH153" s="56" t="s">
        <v>199</v>
      </c>
      <c r="AI153" s="56" t="s">
        <v>199</v>
      </c>
      <c r="AJ153" s="56" t="s">
        <v>664</v>
      </c>
    </row>
    <row r="154" spans="2:36" ht="199.5" hidden="1">
      <c r="B154" s="56" t="s">
        <v>453</v>
      </c>
      <c r="C154" s="57" t="s">
        <v>859</v>
      </c>
      <c r="D154" s="56" t="s">
        <v>860</v>
      </c>
      <c r="E154" s="56" t="s">
        <v>862</v>
      </c>
      <c r="F154" s="56" t="s">
        <v>754</v>
      </c>
      <c r="G154" s="56" t="s">
        <v>863</v>
      </c>
      <c r="H154" s="56" t="s">
        <v>864</v>
      </c>
      <c r="I154" s="56" t="s">
        <v>199</v>
      </c>
      <c r="J154" s="56" t="s">
        <v>199</v>
      </c>
      <c r="K154" s="73" t="s">
        <v>869</v>
      </c>
      <c r="L154" s="80" t="s">
        <v>870</v>
      </c>
      <c r="M154" s="73" t="s">
        <v>871</v>
      </c>
      <c r="N154" s="56" t="s">
        <v>662</v>
      </c>
      <c r="O154" s="67" t="s">
        <v>663</v>
      </c>
      <c r="P154" s="56" t="s">
        <v>0</v>
      </c>
      <c r="Q154" s="59">
        <v>45474</v>
      </c>
      <c r="R154" s="59">
        <v>45641</v>
      </c>
      <c r="S154" s="59" t="s">
        <v>1675</v>
      </c>
      <c r="T154" s="40"/>
      <c r="U154" s="56"/>
      <c r="V154" s="71">
        <v>0.4</v>
      </c>
      <c r="W154" s="56" t="s">
        <v>1688</v>
      </c>
      <c r="X154" s="56" t="s">
        <v>1556</v>
      </c>
      <c r="Y154" s="56" t="s">
        <v>354</v>
      </c>
      <c r="Z154" s="72" t="s">
        <v>199</v>
      </c>
      <c r="AA154" s="72" t="s">
        <v>199</v>
      </c>
      <c r="AB154" s="56" t="s">
        <v>209</v>
      </c>
      <c r="AC154" s="56" t="s">
        <v>199</v>
      </c>
      <c r="AD154" s="56" t="s">
        <v>199</v>
      </c>
      <c r="AE154" s="56" t="s">
        <v>199</v>
      </c>
      <c r="AF154" s="56" t="s">
        <v>199</v>
      </c>
      <c r="AG154" s="56" t="s">
        <v>199</v>
      </c>
      <c r="AH154" s="56" t="s">
        <v>199</v>
      </c>
      <c r="AI154" s="56" t="s">
        <v>199</v>
      </c>
      <c r="AJ154" s="56" t="s">
        <v>664</v>
      </c>
    </row>
    <row r="155" spans="2:36" ht="185.25" hidden="1">
      <c r="B155" s="56" t="s">
        <v>453</v>
      </c>
      <c r="C155" s="57" t="s">
        <v>859</v>
      </c>
      <c r="D155" s="56" t="s">
        <v>860</v>
      </c>
      <c r="E155" s="56" t="s">
        <v>862</v>
      </c>
      <c r="F155" s="56" t="s">
        <v>754</v>
      </c>
      <c r="G155" s="56" t="s">
        <v>863</v>
      </c>
      <c r="H155" s="56" t="s">
        <v>864</v>
      </c>
      <c r="I155" s="56" t="s">
        <v>199</v>
      </c>
      <c r="J155" s="56" t="s">
        <v>199</v>
      </c>
      <c r="K155" s="73" t="s">
        <v>872</v>
      </c>
      <c r="L155" s="73" t="s">
        <v>873</v>
      </c>
      <c r="M155" s="58" t="s">
        <v>874</v>
      </c>
      <c r="N155" s="56" t="s">
        <v>662</v>
      </c>
      <c r="O155" s="67" t="s">
        <v>663</v>
      </c>
      <c r="P155" s="56" t="s">
        <v>0</v>
      </c>
      <c r="Q155" s="59">
        <v>45474</v>
      </c>
      <c r="R155" s="59">
        <v>45641</v>
      </c>
      <c r="S155" s="59" t="s">
        <v>1675</v>
      </c>
      <c r="T155" s="40"/>
      <c r="U155" s="56"/>
      <c r="V155" s="71">
        <v>0.4</v>
      </c>
      <c r="W155" s="56" t="s">
        <v>1688</v>
      </c>
      <c r="X155" s="56" t="s">
        <v>1556</v>
      </c>
      <c r="Y155" s="56" t="s">
        <v>354</v>
      </c>
      <c r="Z155" s="72" t="s">
        <v>199</v>
      </c>
      <c r="AA155" s="72" t="s">
        <v>199</v>
      </c>
      <c r="AB155" s="56" t="s">
        <v>209</v>
      </c>
      <c r="AC155" s="56" t="s">
        <v>199</v>
      </c>
      <c r="AD155" s="56" t="s">
        <v>199</v>
      </c>
      <c r="AE155" s="56" t="s">
        <v>199</v>
      </c>
      <c r="AF155" s="56" t="s">
        <v>199</v>
      </c>
      <c r="AG155" s="56" t="s">
        <v>199</v>
      </c>
      <c r="AH155" s="56" t="s">
        <v>199</v>
      </c>
      <c r="AI155" s="56" t="s">
        <v>199</v>
      </c>
      <c r="AJ155" s="56" t="s">
        <v>664</v>
      </c>
    </row>
    <row r="156" spans="2:36" ht="185.25" hidden="1">
      <c r="B156" s="56" t="s">
        <v>453</v>
      </c>
      <c r="C156" s="57" t="s">
        <v>859</v>
      </c>
      <c r="D156" s="56" t="s">
        <v>860</v>
      </c>
      <c r="E156" s="56" t="s">
        <v>862</v>
      </c>
      <c r="F156" s="56" t="s">
        <v>552</v>
      </c>
      <c r="G156" s="56" t="s">
        <v>863</v>
      </c>
      <c r="H156" s="56" t="s">
        <v>864</v>
      </c>
      <c r="I156" s="56" t="s">
        <v>199</v>
      </c>
      <c r="J156" s="56" t="s">
        <v>199</v>
      </c>
      <c r="K156" s="73" t="s">
        <v>875</v>
      </c>
      <c r="L156" s="73" t="s">
        <v>1786</v>
      </c>
      <c r="M156" s="58" t="s">
        <v>877</v>
      </c>
      <c r="N156" s="56" t="s">
        <v>662</v>
      </c>
      <c r="O156" s="67" t="s">
        <v>663</v>
      </c>
      <c r="P156" s="56" t="s">
        <v>0</v>
      </c>
      <c r="Q156" s="59">
        <v>45474</v>
      </c>
      <c r="R156" s="59">
        <v>45641</v>
      </c>
      <c r="S156" s="59" t="s">
        <v>1675</v>
      </c>
      <c r="T156" s="40"/>
      <c r="U156" s="56"/>
      <c r="V156" s="56">
        <v>10</v>
      </c>
      <c r="W156" s="56" t="s">
        <v>1688</v>
      </c>
      <c r="X156" s="56" t="s">
        <v>1556</v>
      </c>
      <c r="Y156" s="56" t="s">
        <v>354</v>
      </c>
      <c r="Z156" s="72" t="s">
        <v>199</v>
      </c>
      <c r="AA156" s="72" t="s">
        <v>199</v>
      </c>
      <c r="AB156" s="56" t="s">
        <v>209</v>
      </c>
      <c r="AC156" s="56" t="s">
        <v>199</v>
      </c>
      <c r="AD156" s="56" t="s">
        <v>199</v>
      </c>
      <c r="AE156" s="56" t="s">
        <v>199</v>
      </c>
      <c r="AF156" s="56" t="s">
        <v>199</v>
      </c>
      <c r="AG156" s="56" t="s">
        <v>199</v>
      </c>
      <c r="AH156" s="56" t="s">
        <v>199</v>
      </c>
      <c r="AI156" s="56" t="s">
        <v>199</v>
      </c>
      <c r="AJ156" s="56" t="s">
        <v>664</v>
      </c>
    </row>
    <row r="157" spans="2:36" ht="185.25" hidden="1">
      <c r="B157" s="56" t="s">
        <v>453</v>
      </c>
      <c r="C157" s="57" t="s">
        <v>859</v>
      </c>
      <c r="D157" s="56" t="s">
        <v>860</v>
      </c>
      <c r="E157" s="56" t="s">
        <v>862</v>
      </c>
      <c r="F157" s="56" t="s">
        <v>754</v>
      </c>
      <c r="G157" s="56" t="s">
        <v>863</v>
      </c>
      <c r="H157" s="56" t="s">
        <v>864</v>
      </c>
      <c r="I157" s="56" t="s">
        <v>199</v>
      </c>
      <c r="J157" s="56" t="s">
        <v>199</v>
      </c>
      <c r="K157" s="56" t="s">
        <v>878</v>
      </c>
      <c r="L157" s="56" t="s">
        <v>879</v>
      </c>
      <c r="M157" s="58" t="s">
        <v>880</v>
      </c>
      <c r="N157" s="56" t="s">
        <v>881</v>
      </c>
      <c r="O157" s="56"/>
      <c r="P157" s="56" t="s">
        <v>1647</v>
      </c>
      <c r="Q157" s="59">
        <v>45292</v>
      </c>
      <c r="R157" s="59">
        <v>45641</v>
      </c>
      <c r="S157" s="59" t="s">
        <v>1675</v>
      </c>
      <c r="T157" s="56"/>
      <c r="U157" s="56"/>
      <c r="V157" s="56">
        <v>100</v>
      </c>
      <c r="W157" s="56" t="s">
        <v>354</v>
      </c>
      <c r="X157" s="56" t="s">
        <v>1787</v>
      </c>
      <c r="Y157" s="56" t="s">
        <v>199</v>
      </c>
      <c r="Z157" s="56" t="s">
        <v>199</v>
      </c>
      <c r="AA157" s="56" t="s">
        <v>199</v>
      </c>
      <c r="AB157" s="56" t="s">
        <v>209</v>
      </c>
      <c r="AC157" s="56" t="s">
        <v>199</v>
      </c>
      <c r="AD157" s="56" t="s">
        <v>199</v>
      </c>
      <c r="AE157" s="56" t="s">
        <v>199</v>
      </c>
      <c r="AF157" s="56" t="s">
        <v>199</v>
      </c>
      <c r="AG157" s="56" t="s">
        <v>199</v>
      </c>
      <c r="AH157" s="56" t="s">
        <v>199</v>
      </c>
      <c r="AI157" s="56" t="s">
        <v>199</v>
      </c>
      <c r="AJ157" s="56" t="s">
        <v>234</v>
      </c>
    </row>
    <row r="158" spans="2:36" ht="185.25" hidden="1">
      <c r="B158" s="81" t="s">
        <v>453</v>
      </c>
      <c r="C158" s="57" t="s">
        <v>859</v>
      </c>
      <c r="D158" s="81" t="s">
        <v>1788</v>
      </c>
      <c r="E158" s="81" t="s">
        <v>862</v>
      </c>
      <c r="F158" s="72" t="s">
        <v>754</v>
      </c>
      <c r="G158" s="56" t="s">
        <v>863</v>
      </c>
      <c r="H158" s="56" t="s">
        <v>864</v>
      </c>
      <c r="I158" s="56" t="s">
        <v>199</v>
      </c>
      <c r="J158" s="56" t="s">
        <v>199</v>
      </c>
      <c r="K158" s="81" t="s">
        <v>883</v>
      </c>
      <c r="L158" s="82" t="s">
        <v>884</v>
      </c>
      <c r="M158" s="81" t="s">
        <v>885</v>
      </c>
      <c r="N158" s="72" t="s">
        <v>886</v>
      </c>
      <c r="O158" s="72" t="s">
        <v>887</v>
      </c>
      <c r="P158" s="72" t="s">
        <v>1664</v>
      </c>
      <c r="Q158" s="83">
        <v>45381</v>
      </c>
      <c r="R158" s="83">
        <v>45657</v>
      </c>
      <c r="S158" s="72" t="s">
        <v>1789</v>
      </c>
      <c r="T158" s="84">
        <f>(6*20*9)*(10000000/30/8)</f>
        <v>45000000</v>
      </c>
      <c r="U158" s="85">
        <v>191</v>
      </c>
      <c r="V158" s="86" t="s">
        <v>889</v>
      </c>
      <c r="W158" s="72" t="s">
        <v>1790</v>
      </c>
      <c r="X158" s="72" t="s">
        <v>1690</v>
      </c>
      <c r="Y158" s="72" t="s">
        <v>199</v>
      </c>
      <c r="Z158" s="72" t="s">
        <v>199</v>
      </c>
      <c r="AA158" s="72" t="s">
        <v>199</v>
      </c>
      <c r="AB158" s="72" t="s">
        <v>364</v>
      </c>
      <c r="AC158" s="56" t="s">
        <v>248</v>
      </c>
      <c r="AD158" s="56" t="s">
        <v>1685</v>
      </c>
      <c r="AE158" s="56" t="s">
        <v>199</v>
      </c>
      <c r="AF158" s="56" t="s">
        <v>199</v>
      </c>
      <c r="AG158" s="56" t="s">
        <v>199</v>
      </c>
      <c r="AH158" s="87" t="s">
        <v>408</v>
      </c>
      <c r="AI158" s="87" t="s">
        <v>409</v>
      </c>
      <c r="AJ158" s="81" t="s">
        <v>497</v>
      </c>
    </row>
    <row r="159" spans="2:36" ht="185.25" hidden="1">
      <c r="B159" s="56" t="s">
        <v>453</v>
      </c>
      <c r="C159" s="57" t="s">
        <v>859</v>
      </c>
      <c r="D159" s="56" t="s">
        <v>860</v>
      </c>
      <c r="E159" s="56" t="s">
        <v>862</v>
      </c>
      <c r="F159" s="56" t="s">
        <v>754</v>
      </c>
      <c r="G159" s="56" t="s">
        <v>863</v>
      </c>
      <c r="H159" s="56" t="s">
        <v>864</v>
      </c>
      <c r="I159" s="56" t="s">
        <v>199</v>
      </c>
      <c r="J159" s="56" t="s">
        <v>199</v>
      </c>
      <c r="K159" s="56" t="s">
        <v>891</v>
      </c>
      <c r="L159" s="56" t="s">
        <v>891</v>
      </c>
      <c r="M159" s="56" t="s">
        <v>892</v>
      </c>
      <c r="N159" s="56" t="s">
        <v>218</v>
      </c>
      <c r="O159" s="67" t="s">
        <v>893</v>
      </c>
      <c r="P159" s="56" t="s">
        <v>50</v>
      </c>
      <c r="Q159" s="59">
        <v>45323</v>
      </c>
      <c r="R159" s="66">
        <v>45626</v>
      </c>
      <c r="S159" s="59" t="s">
        <v>199</v>
      </c>
      <c r="T159" s="40"/>
      <c r="U159" s="56"/>
      <c r="V159" s="56"/>
      <c r="W159" s="56" t="s">
        <v>354</v>
      </c>
      <c r="X159" s="56" t="s">
        <v>1790</v>
      </c>
      <c r="Y159" s="56" t="s">
        <v>199</v>
      </c>
      <c r="Z159" s="56" t="s">
        <v>199</v>
      </c>
      <c r="AA159" s="56" t="s">
        <v>199</v>
      </c>
      <c r="AB159" s="56" t="s">
        <v>1685</v>
      </c>
      <c r="AC159" s="56" t="s">
        <v>199</v>
      </c>
      <c r="AD159" s="56" t="s">
        <v>199</v>
      </c>
      <c r="AE159" s="56" t="s">
        <v>199</v>
      </c>
      <c r="AF159" s="56" t="s">
        <v>199</v>
      </c>
      <c r="AG159" s="56" t="s">
        <v>199</v>
      </c>
      <c r="AH159" s="56" t="s">
        <v>408</v>
      </c>
      <c r="AI159" s="56" t="s">
        <v>409</v>
      </c>
      <c r="AJ159" s="56" t="s">
        <v>234</v>
      </c>
    </row>
    <row r="160" spans="2:36" ht="185.25" hidden="1">
      <c r="B160" s="56" t="s">
        <v>453</v>
      </c>
      <c r="C160" s="57" t="s">
        <v>859</v>
      </c>
      <c r="D160" s="56" t="s">
        <v>860</v>
      </c>
      <c r="E160" s="56" t="s">
        <v>862</v>
      </c>
      <c r="F160" s="56" t="s">
        <v>754</v>
      </c>
      <c r="G160" s="56" t="s">
        <v>863</v>
      </c>
      <c r="H160" s="56" t="s">
        <v>864</v>
      </c>
      <c r="I160" s="56" t="s">
        <v>199</v>
      </c>
      <c r="J160" s="56" t="s">
        <v>199</v>
      </c>
      <c r="K160" s="56" t="s">
        <v>894</v>
      </c>
      <c r="L160" s="56" t="s">
        <v>894</v>
      </c>
      <c r="M160" s="56" t="s">
        <v>895</v>
      </c>
      <c r="N160" s="67" t="s">
        <v>896</v>
      </c>
      <c r="O160" s="56" t="s">
        <v>897</v>
      </c>
      <c r="P160" s="56" t="s">
        <v>50</v>
      </c>
      <c r="Q160" s="59">
        <v>45323</v>
      </c>
      <c r="R160" s="66">
        <v>45626</v>
      </c>
      <c r="S160" s="59" t="s">
        <v>1675</v>
      </c>
      <c r="T160" s="40"/>
      <c r="U160" s="56"/>
      <c r="V160" s="56"/>
      <c r="W160" s="56" t="s">
        <v>354</v>
      </c>
      <c r="X160" s="56" t="s">
        <v>1790</v>
      </c>
      <c r="Y160" s="56" t="s">
        <v>199</v>
      </c>
      <c r="Z160" s="56" t="s">
        <v>199</v>
      </c>
      <c r="AA160" s="56" t="s">
        <v>199</v>
      </c>
      <c r="AB160" s="56" t="s">
        <v>1685</v>
      </c>
      <c r="AC160" s="56" t="s">
        <v>199</v>
      </c>
      <c r="AD160" s="56" t="s">
        <v>199</v>
      </c>
      <c r="AE160" s="56" t="s">
        <v>199</v>
      </c>
      <c r="AF160" s="56" t="s">
        <v>199</v>
      </c>
      <c r="AG160" s="56" t="s">
        <v>199</v>
      </c>
      <c r="AH160" s="56" t="s">
        <v>408</v>
      </c>
      <c r="AI160" s="56" t="s">
        <v>409</v>
      </c>
      <c r="AJ160" s="56" t="s">
        <v>234</v>
      </c>
    </row>
    <row r="161" spans="2:36" ht="185.25" hidden="1">
      <c r="B161" s="56" t="s">
        <v>453</v>
      </c>
      <c r="C161" s="57" t="s">
        <v>859</v>
      </c>
      <c r="D161" s="56" t="s">
        <v>1027</v>
      </c>
      <c r="E161" s="56" t="s">
        <v>1029</v>
      </c>
      <c r="F161" s="56" t="s">
        <v>754</v>
      </c>
      <c r="G161" s="56" t="s">
        <v>863</v>
      </c>
      <c r="H161" s="56" t="s">
        <v>864</v>
      </c>
      <c r="I161" s="56" t="s">
        <v>199</v>
      </c>
      <c r="J161" s="56" t="s">
        <v>199</v>
      </c>
      <c r="K161" s="56" t="s">
        <v>1030</v>
      </c>
      <c r="L161" s="56" t="s">
        <v>1031</v>
      </c>
      <c r="M161" s="58" t="s">
        <v>1032</v>
      </c>
      <c r="N161" s="78" t="s">
        <v>764</v>
      </c>
      <c r="O161" s="78" t="s">
        <v>765</v>
      </c>
      <c r="P161" s="56" t="s">
        <v>199</v>
      </c>
      <c r="Q161" s="88">
        <v>45323</v>
      </c>
      <c r="R161" s="88">
        <v>45443</v>
      </c>
      <c r="S161" s="59" t="s">
        <v>199</v>
      </c>
      <c r="T161" s="40"/>
      <c r="U161" s="56"/>
      <c r="V161" s="60">
        <v>0.3</v>
      </c>
      <c r="W161" s="56" t="s">
        <v>1660</v>
      </c>
      <c r="X161" s="56" t="s">
        <v>1556</v>
      </c>
      <c r="Y161" s="56" t="s">
        <v>207</v>
      </c>
      <c r="Z161" s="56" t="s">
        <v>199</v>
      </c>
      <c r="AA161" s="56" t="s">
        <v>199</v>
      </c>
      <c r="AB161" s="56" t="s">
        <v>364</v>
      </c>
      <c r="AC161" s="56" t="s">
        <v>199</v>
      </c>
      <c r="AD161" s="56" t="s">
        <v>199</v>
      </c>
      <c r="AE161" s="56" t="s">
        <v>199</v>
      </c>
      <c r="AF161" s="56" t="s">
        <v>199</v>
      </c>
      <c r="AG161" s="56" t="s">
        <v>199</v>
      </c>
      <c r="AH161" s="56" t="s">
        <v>402</v>
      </c>
      <c r="AI161" s="56" t="s">
        <v>695</v>
      </c>
      <c r="AJ161" s="56" t="s">
        <v>767</v>
      </c>
    </row>
    <row r="162" spans="2:36" ht="185.25" hidden="1">
      <c r="B162" s="56" t="s">
        <v>453</v>
      </c>
      <c r="C162" s="57" t="s">
        <v>859</v>
      </c>
      <c r="D162" s="56" t="s">
        <v>1027</v>
      </c>
      <c r="E162" s="56" t="s">
        <v>1029</v>
      </c>
      <c r="F162" s="56" t="s">
        <v>754</v>
      </c>
      <c r="G162" s="56" t="s">
        <v>863</v>
      </c>
      <c r="H162" s="56" t="s">
        <v>864</v>
      </c>
      <c r="I162" s="56" t="s">
        <v>199</v>
      </c>
      <c r="J162" s="56" t="s">
        <v>199</v>
      </c>
      <c r="K162" s="56" t="s">
        <v>1033</v>
      </c>
      <c r="L162" s="56" t="s">
        <v>1034</v>
      </c>
      <c r="M162" s="58" t="s">
        <v>1035</v>
      </c>
      <c r="N162" s="78" t="s">
        <v>764</v>
      </c>
      <c r="O162" s="78" t="s">
        <v>765</v>
      </c>
      <c r="P162" s="56" t="s">
        <v>199</v>
      </c>
      <c r="Q162" s="88">
        <v>45444</v>
      </c>
      <c r="R162" s="88">
        <v>45565</v>
      </c>
      <c r="S162" s="59" t="s">
        <v>199</v>
      </c>
      <c r="T162" s="40"/>
      <c r="U162" s="56"/>
      <c r="V162" s="60">
        <v>0.3</v>
      </c>
      <c r="W162" s="56" t="s">
        <v>1660</v>
      </c>
      <c r="X162" s="56" t="s">
        <v>1556</v>
      </c>
      <c r="Y162" s="56" t="s">
        <v>207</v>
      </c>
      <c r="Z162" s="56" t="s">
        <v>199</v>
      </c>
      <c r="AA162" s="56" t="s">
        <v>199</v>
      </c>
      <c r="AB162" s="56" t="s">
        <v>364</v>
      </c>
      <c r="AC162" s="56" t="s">
        <v>199</v>
      </c>
      <c r="AD162" s="56" t="s">
        <v>199</v>
      </c>
      <c r="AE162" s="56" t="s">
        <v>199</v>
      </c>
      <c r="AF162" s="56" t="s">
        <v>199</v>
      </c>
      <c r="AG162" s="56" t="s">
        <v>199</v>
      </c>
      <c r="AH162" s="56" t="s">
        <v>402</v>
      </c>
      <c r="AI162" s="56" t="s">
        <v>695</v>
      </c>
      <c r="AJ162" s="56" t="s">
        <v>767</v>
      </c>
    </row>
    <row r="163" spans="2:36" ht="185.25" hidden="1">
      <c r="B163" s="56" t="s">
        <v>453</v>
      </c>
      <c r="C163" s="57" t="s">
        <v>859</v>
      </c>
      <c r="D163" s="56" t="s">
        <v>1027</v>
      </c>
      <c r="E163" s="56" t="s">
        <v>1029</v>
      </c>
      <c r="F163" s="56" t="s">
        <v>754</v>
      </c>
      <c r="G163" s="56" t="s">
        <v>863</v>
      </c>
      <c r="H163" s="56" t="s">
        <v>864</v>
      </c>
      <c r="I163" s="56" t="s">
        <v>199</v>
      </c>
      <c r="J163" s="56" t="s">
        <v>199</v>
      </c>
      <c r="K163" s="56" t="s">
        <v>1036</v>
      </c>
      <c r="L163" s="56" t="s">
        <v>1037</v>
      </c>
      <c r="M163" s="58" t="s">
        <v>1038</v>
      </c>
      <c r="N163" s="78" t="s">
        <v>764</v>
      </c>
      <c r="O163" s="78" t="s">
        <v>765</v>
      </c>
      <c r="P163" s="56" t="s">
        <v>199</v>
      </c>
      <c r="Q163" s="88">
        <v>45566</v>
      </c>
      <c r="R163" s="88">
        <v>45657</v>
      </c>
      <c r="S163" s="59" t="s">
        <v>199</v>
      </c>
      <c r="T163" s="40"/>
      <c r="U163" s="56"/>
      <c r="V163" s="60">
        <v>0.4</v>
      </c>
      <c r="W163" s="56" t="s">
        <v>1660</v>
      </c>
      <c r="X163" s="56" t="s">
        <v>1556</v>
      </c>
      <c r="Y163" s="56" t="s">
        <v>207</v>
      </c>
      <c r="Z163" s="56" t="s">
        <v>199</v>
      </c>
      <c r="AA163" s="56" t="s">
        <v>199</v>
      </c>
      <c r="AB163" s="56" t="s">
        <v>364</v>
      </c>
      <c r="AC163" s="56" t="s">
        <v>199</v>
      </c>
      <c r="AD163" s="56" t="s">
        <v>199</v>
      </c>
      <c r="AE163" s="56" t="s">
        <v>199</v>
      </c>
      <c r="AF163" s="56" t="s">
        <v>199</v>
      </c>
      <c r="AG163" s="56" t="s">
        <v>199</v>
      </c>
      <c r="AH163" s="56" t="s">
        <v>402</v>
      </c>
      <c r="AI163" s="56" t="s">
        <v>695</v>
      </c>
      <c r="AJ163" s="56" t="s">
        <v>767</v>
      </c>
    </row>
    <row r="164" spans="2:36" ht="185.25" hidden="1">
      <c r="B164" s="56" t="s">
        <v>453</v>
      </c>
      <c r="C164" s="57" t="s">
        <v>859</v>
      </c>
      <c r="D164" s="56" t="s">
        <v>1027</v>
      </c>
      <c r="E164" s="56" t="s">
        <v>1029</v>
      </c>
      <c r="F164" s="56" t="s">
        <v>754</v>
      </c>
      <c r="G164" s="56" t="s">
        <v>863</v>
      </c>
      <c r="H164" s="56" t="s">
        <v>864</v>
      </c>
      <c r="I164" s="56" t="s">
        <v>199</v>
      </c>
      <c r="J164" s="56" t="s">
        <v>199</v>
      </c>
      <c r="K164" s="56" t="s">
        <v>1791</v>
      </c>
      <c r="L164" s="56" t="s">
        <v>1792</v>
      </c>
      <c r="M164" s="56" t="s">
        <v>1041</v>
      </c>
      <c r="N164" s="56" t="s">
        <v>881</v>
      </c>
      <c r="O164" s="56"/>
      <c r="P164" s="56" t="s">
        <v>1647</v>
      </c>
      <c r="Q164" s="59">
        <v>45352</v>
      </c>
      <c r="R164" s="59">
        <v>45504</v>
      </c>
      <c r="S164" s="59" t="s">
        <v>281</v>
      </c>
      <c r="T164" s="40"/>
      <c r="U164" s="56"/>
      <c r="V164" s="56">
        <v>50</v>
      </c>
      <c r="W164" s="56" t="s">
        <v>354</v>
      </c>
      <c r="X164" s="56" t="s">
        <v>199</v>
      </c>
      <c r="Y164" s="56" t="s">
        <v>199</v>
      </c>
      <c r="Z164" s="56" t="s">
        <v>199</v>
      </c>
      <c r="AA164" s="56" t="s">
        <v>199</v>
      </c>
      <c r="AB164" s="56" t="s">
        <v>209</v>
      </c>
      <c r="AC164" s="56" t="s">
        <v>199</v>
      </c>
      <c r="AD164" s="56" t="s">
        <v>199</v>
      </c>
      <c r="AE164" s="56" t="s">
        <v>199</v>
      </c>
      <c r="AF164" s="56" t="s">
        <v>199</v>
      </c>
      <c r="AG164" s="56" t="s">
        <v>199</v>
      </c>
      <c r="AH164" s="56" t="s">
        <v>199</v>
      </c>
      <c r="AI164" s="56" t="s">
        <v>199</v>
      </c>
      <c r="AJ164" s="56" t="s">
        <v>234</v>
      </c>
    </row>
    <row r="165" spans="2:36" ht="185.25" hidden="1">
      <c r="B165" s="56" t="s">
        <v>453</v>
      </c>
      <c r="C165" s="57" t="s">
        <v>859</v>
      </c>
      <c r="D165" s="56" t="s">
        <v>1027</v>
      </c>
      <c r="E165" s="56" t="s">
        <v>1029</v>
      </c>
      <c r="F165" s="56" t="s">
        <v>754</v>
      </c>
      <c r="G165" s="56" t="s">
        <v>863</v>
      </c>
      <c r="H165" s="56" t="s">
        <v>864</v>
      </c>
      <c r="I165" s="56" t="s">
        <v>199</v>
      </c>
      <c r="J165" s="56" t="s">
        <v>199</v>
      </c>
      <c r="K165" s="56" t="s">
        <v>1793</v>
      </c>
      <c r="L165" s="56" t="s">
        <v>1794</v>
      </c>
      <c r="M165" s="58" t="s">
        <v>1795</v>
      </c>
      <c r="N165" s="56" t="s">
        <v>881</v>
      </c>
      <c r="O165" s="56"/>
      <c r="P165" s="56" t="s">
        <v>1647</v>
      </c>
      <c r="Q165" s="59">
        <v>45536</v>
      </c>
      <c r="R165" s="59">
        <v>45626</v>
      </c>
      <c r="S165" s="59" t="s">
        <v>281</v>
      </c>
      <c r="T165" s="56">
        <v>100</v>
      </c>
      <c r="U165" s="56" t="s">
        <v>354</v>
      </c>
      <c r="V165" s="56">
        <v>50</v>
      </c>
      <c r="W165" s="56" t="s">
        <v>354</v>
      </c>
      <c r="X165" s="56" t="s">
        <v>199</v>
      </c>
      <c r="Y165" s="56" t="s">
        <v>199</v>
      </c>
      <c r="Z165" s="56" t="s">
        <v>199</v>
      </c>
      <c r="AA165" s="56" t="s">
        <v>199</v>
      </c>
      <c r="AB165" s="56" t="s">
        <v>209</v>
      </c>
      <c r="AC165" s="56" t="s">
        <v>199</v>
      </c>
      <c r="AD165" s="56" t="s">
        <v>199</v>
      </c>
      <c r="AE165" s="56" t="s">
        <v>199</v>
      </c>
      <c r="AF165" s="56" t="s">
        <v>199</v>
      </c>
      <c r="AG165" s="56" t="s">
        <v>199</v>
      </c>
      <c r="AH165" s="56" t="s">
        <v>199</v>
      </c>
      <c r="AI165" s="56" t="s">
        <v>199</v>
      </c>
      <c r="AJ165" s="56" t="s">
        <v>234</v>
      </c>
    </row>
    <row r="166" spans="2:36" ht="185.25" hidden="1">
      <c r="B166" s="56" t="s">
        <v>453</v>
      </c>
      <c r="C166" s="57" t="s">
        <v>859</v>
      </c>
      <c r="D166" s="56" t="s">
        <v>1027</v>
      </c>
      <c r="E166" s="56" t="s">
        <v>1045</v>
      </c>
      <c r="F166" s="56" t="s">
        <v>754</v>
      </c>
      <c r="G166" s="56" t="s">
        <v>863</v>
      </c>
      <c r="H166" s="56" t="s">
        <v>864</v>
      </c>
      <c r="I166" s="56" t="s">
        <v>199</v>
      </c>
      <c r="J166" s="56" t="s">
        <v>199</v>
      </c>
      <c r="K166" s="56" t="s">
        <v>1046</v>
      </c>
      <c r="L166" s="56" t="s">
        <v>1796</v>
      </c>
      <c r="M166" s="56" t="s">
        <v>1048</v>
      </c>
      <c r="N166" s="56" t="s">
        <v>881</v>
      </c>
      <c r="O166" s="56"/>
      <c r="P166" s="56" t="s">
        <v>1647</v>
      </c>
      <c r="Q166" s="59">
        <v>45536</v>
      </c>
      <c r="R166" s="59">
        <v>45611</v>
      </c>
      <c r="S166" s="59" t="s">
        <v>281</v>
      </c>
      <c r="T166" s="40"/>
      <c r="U166" s="56"/>
      <c r="V166" s="56">
        <v>50</v>
      </c>
      <c r="W166" s="56" t="s">
        <v>354</v>
      </c>
      <c r="X166" s="56" t="s">
        <v>199</v>
      </c>
      <c r="Y166" s="56" t="s">
        <v>199</v>
      </c>
      <c r="Z166" s="56" t="s">
        <v>199</v>
      </c>
      <c r="AA166" s="56" t="s">
        <v>199</v>
      </c>
      <c r="AB166" s="56" t="s">
        <v>1677</v>
      </c>
      <c r="AC166" s="56" t="s">
        <v>199</v>
      </c>
      <c r="AD166" s="56" t="s">
        <v>199</v>
      </c>
      <c r="AE166" s="56" t="s">
        <v>199</v>
      </c>
      <c r="AF166" s="56" t="s">
        <v>199</v>
      </c>
      <c r="AG166" s="56" t="s">
        <v>199</v>
      </c>
      <c r="AH166" s="56" t="s">
        <v>199</v>
      </c>
      <c r="AI166" s="56"/>
      <c r="AJ166" s="56" t="s">
        <v>234</v>
      </c>
    </row>
    <row r="167" spans="2:36" ht="185.25" hidden="1">
      <c r="B167" s="56" t="s">
        <v>453</v>
      </c>
      <c r="C167" s="57" t="s">
        <v>859</v>
      </c>
      <c r="D167" s="56" t="s">
        <v>1027</v>
      </c>
      <c r="E167" s="56" t="s">
        <v>1045</v>
      </c>
      <c r="F167" s="56" t="s">
        <v>754</v>
      </c>
      <c r="G167" s="56" t="s">
        <v>863</v>
      </c>
      <c r="H167" s="56" t="s">
        <v>864</v>
      </c>
      <c r="I167" s="56" t="s">
        <v>199</v>
      </c>
      <c r="J167" s="56" t="s">
        <v>199</v>
      </c>
      <c r="K167" s="56" t="s">
        <v>1049</v>
      </c>
      <c r="L167" s="56" t="s">
        <v>1050</v>
      </c>
      <c r="M167" s="56" t="s">
        <v>1051</v>
      </c>
      <c r="N167" s="56" t="s">
        <v>881</v>
      </c>
      <c r="O167" s="56"/>
      <c r="P167" s="56" t="s">
        <v>1647</v>
      </c>
      <c r="Q167" s="59">
        <v>45612</v>
      </c>
      <c r="R167" s="59">
        <v>45641</v>
      </c>
      <c r="S167" s="59" t="s">
        <v>281</v>
      </c>
      <c r="T167" s="40"/>
      <c r="U167" s="56"/>
      <c r="V167" s="56">
        <v>10</v>
      </c>
      <c r="W167" s="56" t="s">
        <v>354</v>
      </c>
      <c r="X167" s="56" t="s">
        <v>199</v>
      </c>
      <c r="Y167" s="56" t="s">
        <v>199</v>
      </c>
      <c r="Z167" s="56" t="s">
        <v>199</v>
      </c>
      <c r="AA167" s="56" t="s">
        <v>199</v>
      </c>
      <c r="AB167" s="56" t="s">
        <v>1677</v>
      </c>
      <c r="AC167" s="56" t="s">
        <v>199</v>
      </c>
      <c r="AD167" s="56" t="s">
        <v>199</v>
      </c>
      <c r="AE167" s="56" t="s">
        <v>199</v>
      </c>
      <c r="AF167" s="56" t="s">
        <v>199</v>
      </c>
      <c r="AG167" s="56" t="s">
        <v>199</v>
      </c>
      <c r="AH167" s="56" t="s">
        <v>199</v>
      </c>
      <c r="AI167" s="56"/>
      <c r="AJ167" s="56" t="s">
        <v>234</v>
      </c>
    </row>
    <row r="168" spans="2:36" ht="185.25" hidden="1">
      <c r="B168" s="56" t="s">
        <v>453</v>
      </c>
      <c r="C168" s="57" t="s">
        <v>859</v>
      </c>
      <c r="D168" s="56" t="s">
        <v>1027</v>
      </c>
      <c r="E168" s="56" t="s">
        <v>1045</v>
      </c>
      <c r="F168" s="56" t="s">
        <v>754</v>
      </c>
      <c r="G168" s="56" t="s">
        <v>863</v>
      </c>
      <c r="H168" s="56" t="s">
        <v>864</v>
      </c>
      <c r="I168" s="56" t="s">
        <v>199</v>
      </c>
      <c r="J168" s="56" t="s">
        <v>199</v>
      </c>
      <c r="K168" s="56" t="s">
        <v>1052</v>
      </c>
      <c r="L168" s="56" t="s">
        <v>1797</v>
      </c>
      <c r="M168" s="58" t="s">
        <v>1054</v>
      </c>
      <c r="N168" s="56" t="s">
        <v>881</v>
      </c>
      <c r="O168" s="56"/>
      <c r="P168" s="56" t="s">
        <v>1647</v>
      </c>
      <c r="Q168" s="59">
        <v>45536</v>
      </c>
      <c r="R168" s="59">
        <v>45626</v>
      </c>
      <c r="S168" s="59" t="s">
        <v>281</v>
      </c>
      <c r="T168" s="40"/>
      <c r="U168" s="56"/>
      <c r="V168" s="56">
        <v>40</v>
      </c>
      <c r="W168" s="56" t="s">
        <v>354</v>
      </c>
      <c r="X168" s="56" t="s">
        <v>199</v>
      </c>
      <c r="Y168" s="56" t="s">
        <v>199</v>
      </c>
      <c r="Z168" s="56" t="s">
        <v>199</v>
      </c>
      <c r="AA168" s="56" t="s">
        <v>199</v>
      </c>
      <c r="AB168" s="56" t="s">
        <v>1677</v>
      </c>
      <c r="AC168" s="56" t="s">
        <v>199</v>
      </c>
      <c r="AD168" s="56" t="s">
        <v>199</v>
      </c>
      <c r="AE168" s="56" t="s">
        <v>199</v>
      </c>
      <c r="AF168" s="56" t="s">
        <v>199</v>
      </c>
      <c r="AG168" s="56" t="s">
        <v>199</v>
      </c>
      <c r="AH168" s="56" t="s">
        <v>199</v>
      </c>
      <c r="AI168" s="56"/>
      <c r="AJ168" s="56" t="s">
        <v>234</v>
      </c>
    </row>
    <row r="169" spans="2:36" ht="185.25" hidden="1">
      <c r="B169" s="56" t="s">
        <v>453</v>
      </c>
      <c r="C169" s="57" t="s">
        <v>859</v>
      </c>
      <c r="D169" s="56" t="s">
        <v>1027</v>
      </c>
      <c r="E169" s="56" t="s">
        <v>1045</v>
      </c>
      <c r="F169" s="56" t="s">
        <v>754</v>
      </c>
      <c r="G169" s="56" t="s">
        <v>864</v>
      </c>
      <c r="H169" s="56" t="s">
        <v>864</v>
      </c>
      <c r="I169" s="56" t="s">
        <v>199</v>
      </c>
      <c r="J169" s="56" t="s">
        <v>199</v>
      </c>
      <c r="K169" s="73" t="s">
        <v>1055</v>
      </c>
      <c r="L169" s="73" t="s">
        <v>1798</v>
      </c>
      <c r="M169" s="58" t="s">
        <v>1057</v>
      </c>
      <c r="N169" s="56" t="s">
        <v>662</v>
      </c>
      <c r="O169" s="67" t="s">
        <v>663</v>
      </c>
      <c r="P169" s="56" t="s">
        <v>0</v>
      </c>
      <c r="Q169" s="59">
        <v>45473</v>
      </c>
      <c r="R169" s="59">
        <v>45641</v>
      </c>
      <c r="S169" s="59" t="s">
        <v>1675</v>
      </c>
      <c r="T169" s="40"/>
      <c r="U169" s="56"/>
      <c r="V169" s="56">
        <v>50</v>
      </c>
      <c r="W169" s="56" t="s">
        <v>1688</v>
      </c>
      <c r="X169" s="56" t="s">
        <v>354</v>
      </c>
      <c r="Y169" s="56" t="s">
        <v>1687</v>
      </c>
      <c r="Z169" s="56" t="s">
        <v>199</v>
      </c>
      <c r="AA169" s="56" t="s">
        <v>199</v>
      </c>
      <c r="AB169" s="56" t="s">
        <v>1677</v>
      </c>
      <c r="AC169" s="56" t="s">
        <v>1685</v>
      </c>
      <c r="AD169" s="56" t="s">
        <v>199</v>
      </c>
      <c r="AE169" s="56" t="s">
        <v>199</v>
      </c>
      <c r="AF169" s="56" t="s">
        <v>199</v>
      </c>
      <c r="AG169" s="56" t="s">
        <v>199</v>
      </c>
      <c r="AH169" s="56" t="s">
        <v>199</v>
      </c>
      <c r="AI169" s="56" t="s">
        <v>199</v>
      </c>
      <c r="AJ169" s="56" t="s">
        <v>664</v>
      </c>
    </row>
    <row r="170" spans="2:36" ht="185.25" hidden="1">
      <c r="B170" s="56" t="s">
        <v>453</v>
      </c>
      <c r="C170" s="57" t="s">
        <v>859</v>
      </c>
      <c r="D170" s="56" t="s">
        <v>1027</v>
      </c>
      <c r="E170" s="56" t="s">
        <v>1058</v>
      </c>
      <c r="F170" s="56" t="s">
        <v>754</v>
      </c>
      <c r="G170" s="56" t="s">
        <v>863</v>
      </c>
      <c r="H170" s="56" t="s">
        <v>864</v>
      </c>
      <c r="I170" s="56" t="s">
        <v>199</v>
      </c>
      <c r="J170" s="56" t="s">
        <v>199</v>
      </c>
      <c r="K170" s="56" t="s">
        <v>1059</v>
      </c>
      <c r="L170" s="56" t="s">
        <v>1060</v>
      </c>
      <c r="M170" s="58" t="s">
        <v>1799</v>
      </c>
      <c r="N170" s="56" t="s">
        <v>881</v>
      </c>
      <c r="O170" s="56"/>
      <c r="P170" s="56" t="s">
        <v>220</v>
      </c>
      <c r="Q170" s="59">
        <v>45292</v>
      </c>
      <c r="R170" s="59">
        <v>45626</v>
      </c>
      <c r="S170" s="59" t="s">
        <v>1675</v>
      </c>
      <c r="T170" s="56"/>
      <c r="U170" s="56"/>
      <c r="V170" s="56">
        <v>100</v>
      </c>
      <c r="W170" s="56" t="s">
        <v>354</v>
      </c>
      <c r="X170" s="56" t="s">
        <v>199</v>
      </c>
      <c r="Y170" s="56" t="s">
        <v>199</v>
      </c>
      <c r="Z170" s="56" t="s">
        <v>199</v>
      </c>
      <c r="AA170" s="56" t="s">
        <v>199</v>
      </c>
      <c r="AB170" s="56" t="s">
        <v>1682</v>
      </c>
      <c r="AC170" s="56" t="s">
        <v>199</v>
      </c>
      <c r="AD170" s="56" t="s">
        <v>199</v>
      </c>
      <c r="AE170" s="56" t="s">
        <v>199</v>
      </c>
      <c r="AF170" s="56" t="s">
        <v>199</v>
      </c>
      <c r="AG170" s="56" t="s">
        <v>199</v>
      </c>
      <c r="AH170" s="56" t="s">
        <v>199</v>
      </c>
      <c r="AI170" s="56" t="s">
        <v>199</v>
      </c>
      <c r="AJ170" s="56" t="s">
        <v>234</v>
      </c>
    </row>
    <row r="171" spans="2:36" ht="171" hidden="1">
      <c r="B171" s="56" t="s">
        <v>453</v>
      </c>
      <c r="C171" s="57" t="s">
        <v>859</v>
      </c>
      <c r="D171" s="56" t="s">
        <v>1062</v>
      </c>
      <c r="E171" s="56" t="s">
        <v>1064</v>
      </c>
      <c r="F171" s="56" t="s">
        <v>754</v>
      </c>
      <c r="G171" s="56" t="s">
        <v>989</v>
      </c>
      <c r="H171" s="56" t="s">
        <v>199</v>
      </c>
      <c r="I171" s="56" t="s">
        <v>199</v>
      </c>
      <c r="J171" s="56" t="s">
        <v>199</v>
      </c>
      <c r="K171" s="56" t="s">
        <v>1065</v>
      </c>
      <c r="L171" s="56" t="s">
        <v>1066</v>
      </c>
      <c r="M171" s="56" t="s">
        <v>1800</v>
      </c>
      <c r="N171" s="56" t="s">
        <v>881</v>
      </c>
      <c r="O171" s="56"/>
      <c r="P171" s="56" t="s">
        <v>1647</v>
      </c>
      <c r="Q171" s="59">
        <v>45292</v>
      </c>
      <c r="R171" s="59">
        <v>45641</v>
      </c>
      <c r="S171" s="59" t="s">
        <v>199</v>
      </c>
      <c r="T171" s="56"/>
      <c r="U171" s="56"/>
      <c r="V171" s="56">
        <v>50</v>
      </c>
      <c r="W171" s="56" t="s">
        <v>354</v>
      </c>
      <c r="X171" s="56" t="s">
        <v>199</v>
      </c>
      <c r="Y171" s="56" t="s">
        <v>199</v>
      </c>
      <c r="Z171" s="56" t="s">
        <v>199</v>
      </c>
      <c r="AA171" s="56" t="s">
        <v>199</v>
      </c>
      <c r="AB171" s="56" t="s">
        <v>1682</v>
      </c>
      <c r="AC171" s="56" t="s">
        <v>199</v>
      </c>
      <c r="AD171" s="56" t="s">
        <v>199</v>
      </c>
      <c r="AE171" s="56" t="s">
        <v>199</v>
      </c>
      <c r="AF171" s="56" t="s">
        <v>199</v>
      </c>
      <c r="AG171" s="56" t="s">
        <v>199</v>
      </c>
      <c r="AH171" s="56" t="s">
        <v>199</v>
      </c>
      <c r="AI171" s="56" t="s">
        <v>199</v>
      </c>
      <c r="AJ171" s="56" t="s">
        <v>234</v>
      </c>
    </row>
    <row r="172" spans="2:36" ht="171" hidden="1">
      <c r="B172" s="56" t="s">
        <v>453</v>
      </c>
      <c r="C172" s="57" t="s">
        <v>859</v>
      </c>
      <c r="D172" s="56" t="s">
        <v>1062</v>
      </c>
      <c r="E172" s="56" t="s">
        <v>1064</v>
      </c>
      <c r="F172" s="56" t="s">
        <v>754</v>
      </c>
      <c r="G172" s="56" t="s">
        <v>989</v>
      </c>
      <c r="H172" s="56" t="s">
        <v>199</v>
      </c>
      <c r="I172" s="56" t="s">
        <v>199</v>
      </c>
      <c r="J172" s="56" t="s">
        <v>199</v>
      </c>
      <c r="K172" s="56" t="s">
        <v>1068</v>
      </c>
      <c r="L172" s="56" t="s">
        <v>1801</v>
      </c>
      <c r="M172" s="56" t="s">
        <v>1802</v>
      </c>
      <c r="N172" s="56" t="s">
        <v>881</v>
      </c>
      <c r="O172" s="56"/>
      <c r="P172" s="56" t="s">
        <v>1647</v>
      </c>
      <c r="Q172" s="59">
        <v>45474</v>
      </c>
      <c r="R172" s="59">
        <v>45641</v>
      </c>
      <c r="S172" s="59" t="s">
        <v>1675</v>
      </c>
      <c r="T172" s="56"/>
      <c r="U172" s="56"/>
      <c r="V172" s="56">
        <v>50</v>
      </c>
      <c r="W172" s="56" t="s">
        <v>354</v>
      </c>
      <c r="X172" s="56" t="s">
        <v>199</v>
      </c>
      <c r="Y172" s="56" t="s">
        <v>199</v>
      </c>
      <c r="Z172" s="56" t="s">
        <v>199</v>
      </c>
      <c r="AA172" s="56" t="s">
        <v>199</v>
      </c>
      <c r="AB172" s="56" t="s">
        <v>1682</v>
      </c>
      <c r="AC172" s="56" t="s">
        <v>199</v>
      </c>
      <c r="AD172" s="56" t="s">
        <v>199</v>
      </c>
      <c r="AE172" s="56" t="s">
        <v>199</v>
      </c>
      <c r="AF172" s="56" t="s">
        <v>199</v>
      </c>
      <c r="AG172" s="56" t="s">
        <v>199</v>
      </c>
      <c r="AH172" s="56" t="s">
        <v>199</v>
      </c>
      <c r="AI172" s="56" t="s">
        <v>199</v>
      </c>
      <c r="AJ172" s="56" t="s">
        <v>234</v>
      </c>
    </row>
    <row r="173" spans="2:36" ht="171" hidden="1">
      <c r="B173" s="56" t="s">
        <v>453</v>
      </c>
      <c r="C173" s="57" t="s">
        <v>859</v>
      </c>
      <c r="D173" s="56" t="s">
        <v>1062</v>
      </c>
      <c r="E173" s="56" t="s">
        <v>1071</v>
      </c>
      <c r="F173" s="56" t="s">
        <v>754</v>
      </c>
      <c r="G173" s="56" t="s">
        <v>989</v>
      </c>
      <c r="H173" s="56" t="s">
        <v>199</v>
      </c>
      <c r="I173" s="56" t="s">
        <v>199</v>
      </c>
      <c r="J173" s="56" t="s">
        <v>199</v>
      </c>
      <c r="K173" s="56" t="s">
        <v>1072</v>
      </c>
      <c r="L173" s="56" t="s">
        <v>1073</v>
      </c>
      <c r="M173" s="56" t="s">
        <v>1803</v>
      </c>
      <c r="N173" s="56" t="s">
        <v>881</v>
      </c>
      <c r="O173" s="56"/>
      <c r="P173" s="56" t="s">
        <v>220</v>
      </c>
      <c r="Q173" s="59">
        <v>45352</v>
      </c>
      <c r="R173" s="59">
        <v>45473</v>
      </c>
      <c r="S173" s="59" t="s">
        <v>1675</v>
      </c>
      <c r="T173" s="56">
        <v>50</v>
      </c>
      <c r="U173" s="56" t="s">
        <v>354</v>
      </c>
      <c r="V173" s="56">
        <v>50</v>
      </c>
      <c r="W173" s="56" t="s">
        <v>354</v>
      </c>
      <c r="X173" s="56" t="s">
        <v>199</v>
      </c>
      <c r="Y173" s="56" t="s">
        <v>199</v>
      </c>
      <c r="Z173" s="56" t="s">
        <v>199</v>
      </c>
      <c r="AA173" s="56" t="s">
        <v>199</v>
      </c>
      <c r="AB173" s="56" t="s">
        <v>1682</v>
      </c>
      <c r="AC173" s="56" t="s">
        <v>199</v>
      </c>
      <c r="AD173" s="56" t="s">
        <v>199</v>
      </c>
      <c r="AE173" s="56" t="s">
        <v>199</v>
      </c>
      <c r="AF173" s="56" t="s">
        <v>199</v>
      </c>
      <c r="AG173" s="56" t="s">
        <v>199</v>
      </c>
      <c r="AH173" s="56" t="s">
        <v>199</v>
      </c>
      <c r="AI173" s="56" t="s">
        <v>199</v>
      </c>
      <c r="AJ173" s="56" t="s">
        <v>234</v>
      </c>
    </row>
    <row r="174" spans="2:36" ht="171" hidden="1">
      <c r="B174" s="56" t="s">
        <v>453</v>
      </c>
      <c r="C174" s="57" t="s">
        <v>859</v>
      </c>
      <c r="D174" s="56" t="s">
        <v>1062</v>
      </c>
      <c r="E174" s="56" t="s">
        <v>1071</v>
      </c>
      <c r="F174" s="56" t="s">
        <v>754</v>
      </c>
      <c r="G174" s="56" t="s">
        <v>989</v>
      </c>
      <c r="H174" s="56" t="s">
        <v>199</v>
      </c>
      <c r="I174" s="56" t="s">
        <v>199</v>
      </c>
      <c r="J174" s="56" t="s">
        <v>199</v>
      </c>
      <c r="K174" s="56" t="s">
        <v>1072</v>
      </c>
      <c r="L174" s="56" t="s">
        <v>1073</v>
      </c>
      <c r="M174" s="56" t="s">
        <v>1075</v>
      </c>
      <c r="N174" s="56" t="s">
        <v>881</v>
      </c>
      <c r="O174" s="56"/>
      <c r="P174" s="56" t="s">
        <v>220</v>
      </c>
      <c r="Q174" s="59">
        <v>45474</v>
      </c>
      <c r="R174" s="59">
        <v>45641</v>
      </c>
      <c r="S174" s="59" t="s">
        <v>1675</v>
      </c>
      <c r="T174" s="56"/>
      <c r="U174" s="56"/>
      <c r="V174" s="56">
        <v>50</v>
      </c>
      <c r="W174" s="56" t="s">
        <v>354</v>
      </c>
      <c r="X174" s="56" t="s">
        <v>199</v>
      </c>
      <c r="Y174" s="56" t="s">
        <v>199</v>
      </c>
      <c r="Z174" s="56" t="s">
        <v>199</v>
      </c>
      <c r="AA174" s="56" t="s">
        <v>199</v>
      </c>
      <c r="AB174" s="56" t="s">
        <v>1682</v>
      </c>
      <c r="AC174" s="56" t="s">
        <v>199</v>
      </c>
      <c r="AD174" s="56" t="s">
        <v>199</v>
      </c>
      <c r="AE174" s="56" t="s">
        <v>199</v>
      </c>
      <c r="AF174" s="56" t="s">
        <v>199</v>
      </c>
      <c r="AG174" s="56" t="s">
        <v>199</v>
      </c>
      <c r="AH174" s="56" t="s">
        <v>199</v>
      </c>
      <c r="AI174" s="56" t="s">
        <v>199</v>
      </c>
      <c r="AJ174" s="56" t="s">
        <v>234</v>
      </c>
    </row>
    <row r="175" spans="2:36" ht="185.25" hidden="1">
      <c r="B175" s="56" t="s">
        <v>453</v>
      </c>
      <c r="C175" s="57" t="s">
        <v>859</v>
      </c>
      <c r="D175" s="56" t="s">
        <v>860</v>
      </c>
      <c r="E175" s="56" t="s">
        <v>1076</v>
      </c>
      <c r="F175" s="56" t="s">
        <v>754</v>
      </c>
      <c r="G175" s="56" t="s">
        <v>863</v>
      </c>
      <c r="H175" s="56" t="s">
        <v>864</v>
      </c>
      <c r="I175" s="56" t="s">
        <v>199</v>
      </c>
      <c r="J175" s="56" t="s">
        <v>199</v>
      </c>
      <c r="K175" s="56" t="s">
        <v>1077</v>
      </c>
      <c r="L175" s="56" t="s">
        <v>1078</v>
      </c>
      <c r="M175" s="58" t="s">
        <v>1079</v>
      </c>
      <c r="N175" s="56" t="s">
        <v>881</v>
      </c>
      <c r="O175" s="56"/>
      <c r="P175" s="56" t="s">
        <v>1647</v>
      </c>
      <c r="Q175" s="59">
        <v>45292</v>
      </c>
      <c r="R175" s="59">
        <v>45641</v>
      </c>
      <c r="S175" s="59" t="s">
        <v>1675</v>
      </c>
      <c r="T175" s="40"/>
      <c r="U175" s="56"/>
      <c r="V175" s="56">
        <v>100</v>
      </c>
      <c r="W175" s="56" t="s">
        <v>354</v>
      </c>
      <c r="X175" s="56" t="s">
        <v>199</v>
      </c>
      <c r="Y175" s="56" t="s">
        <v>199</v>
      </c>
      <c r="Z175" s="56" t="s">
        <v>199</v>
      </c>
      <c r="AA175" s="56" t="s">
        <v>199</v>
      </c>
      <c r="AB175" s="56" t="s">
        <v>1682</v>
      </c>
      <c r="AC175" s="56" t="s">
        <v>199</v>
      </c>
      <c r="AD175" s="56" t="s">
        <v>199</v>
      </c>
      <c r="AE175" s="56" t="s">
        <v>199</v>
      </c>
      <c r="AF175" s="56" t="s">
        <v>199</v>
      </c>
      <c r="AG175" s="56" t="s">
        <v>199</v>
      </c>
      <c r="AH175" s="56" t="s">
        <v>199</v>
      </c>
      <c r="AI175" s="56" t="s">
        <v>199</v>
      </c>
      <c r="AJ175" s="56" t="s">
        <v>234</v>
      </c>
    </row>
    <row r="176" spans="2:36" ht="185.25" hidden="1">
      <c r="B176" s="56" t="s">
        <v>453</v>
      </c>
      <c r="C176" s="57" t="s">
        <v>859</v>
      </c>
      <c r="D176" s="56" t="s">
        <v>860</v>
      </c>
      <c r="E176" s="56" t="s">
        <v>953</v>
      </c>
      <c r="F176" s="56" t="s">
        <v>754</v>
      </c>
      <c r="G176" s="56" t="s">
        <v>863</v>
      </c>
      <c r="H176" s="56" t="s">
        <v>864</v>
      </c>
      <c r="I176" s="56" t="s">
        <v>199</v>
      </c>
      <c r="J176" s="56" t="s">
        <v>199</v>
      </c>
      <c r="K176" s="56" t="s">
        <v>954</v>
      </c>
      <c r="L176" s="56" t="s">
        <v>955</v>
      </c>
      <c r="M176" s="58" t="s">
        <v>956</v>
      </c>
      <c r="N176" s="56" t="s">
        <v>881</v>
      </c>
      <c r="O176" s="56"/>
      <c r="P176" s="56" t="s">
        <v>957</v>
      </c>
      <c r="Q176" s="59">
        <v>45566</v>
      </c>
      <c r="R176" s="59">
        <v>45641</v>
      </c>
      <c r="S176" s="59" t="s">
        <v>1675</v>
      </c>
      <c r="T176" s="40"/>
      <c r="U176" s="56"/>
      <c r="V176" s="56">
        <v>100</v>
      </c>
      <c r="W176" s="56" t="s">
        <v>354</v>
      </c>
      <c r="X176" s="56" t="s">
        <v>199</v>
      </c>
      <c r="Y176" s="56" t="s">
        <v>199</v>
      </c>
      <c r="Z176" s="56" t="s">
        <v>199</v>
      </c>
      <c r="AA176" s="56" t="s">
        <v>199</v>
      </c>
      <c r="AB176" s="56" t="s">
        <v>1677</v>
      </c>
      <c r="AC176" s="56" t="s">
        <v>1680</v>
      </c>
      <c r="AD176" s="56" t="s">
        <v>199</v>
      </c>
      <c r="AE176" s="56" t="s">
        <v>199</v>
      </c>
      <c r="AF176" s="56" t="s">
        <v>199</v>
      </c>
      <c r="AG176" s="56" t="s">
        <v>199</v>
      </c>
      <c r="AH176" s="56" t="s">
        <v>199</v>
      </c>
      <c r="AI176" s="56" t="s">
        <v>199</v>
      </c>
      <c r="AJ176" s="56" t="s">
        <v>958</v>
      </c>
    </row>
    <row r="177" spans="2:36" ht="185.25" hidden="1">
      <c r="B177" s="56" t="s">
        <v>453</v>
      </c>
      <c r="C177" s="57" t="s">
        <v>859</v>
      </c>
      <c r="D177" s="56" t="s">
        <v>860</v>
      </c>
      <c r="E177" s="56" t="s">
        <v>953</v>
      </c>
      <c r="F177" s="56" t="s">
        <v>754</v>
      </c>
      <c r="G177" s="56" t="s">
        <v>863</v>
      </c>
      <c r="H177" s="56" t="s">
        <v>864</v>
      </c>
      <c r="I177" s="56" t="s">
        <v>199</v>
      </c>
      <c r="J177" s="56" t="s">
        <v>199</v>
      </c>
      <c r="K177" s="56" t="s">
        <v>959</v>
      </c>
      <c r="L177" s="56" t="s">
        <v>1804</v>
      </c>
      <c r="M177" s="58" t="s">
        <v>1805</v>
      </c>
      <c r="N177" s="56" t="s">
        <v>668</v>
      </c>
      <c r="O177" s="56" t="s">
        <v>673</v>
      </c>
      <c r="P177" s="56" t="s">
        <v>1806</v>
      </c>
      <c r="Q177" s="59">
        <v>45292</v>
      </c>
      <c r="R177" s="59">
        <v>45641</v>
      </c>
      <c r="S177" s="59" t="s">
        <v>199</v>
      </c>
      <c r="T177" s="40"/>
      <c r="U177" s="56"/>
      <c r="V177" s="56">
        <v>100</v>
      </c>
      <c r="W177" s="56" t="s">
        <v>354</v>
      </c>
      <c r="X177" s="56" t="s">
        <v>199</v>
      </c>
      <c r="Y177" s="56" t="s">
        <v>199</v>
      </c>
      <c r="Z177" s="56" t="s">
        <v>199</v>
      </c>
      <c r="AA177" s="56" t="s">
        <v>199</v>
      </c>
      <c r="AB177" s="56" t="s">
        <v>1677</v>
      </c>
      <c r="AC177" s="56" t="s">
        <v>1680</v>
      </c>
      <c r="AD177" s="56" t="s">
        <v>199</v>
      </c>
      <c r="AE177" s="56" t="s">
        <v>199</v>
      </c>
      <c r="AF177" s="56" t="s">
        <v>199</v>
      </c>
      <c r="AG177" s="56" t="s">
        <v>199</v>
      </c>
      <c r="AH177" s="56" t="s">
        <v>199</v>
      </c>
      <c r="AI177" s="56" t="s">
        <v>199</v>
      </c>
      <c r="AJ177" s="56" t="s">
        <v>958</v>
      </c>
    </row>
    <row r="178" spans="2:36" ht="185.25" hidden="1">
      <c r="B178" s="56" t="s">
        <v>453</v>
      </c>
      <c r="C178" s="57" t="s">
        <v>859</v>
      </c>
      <c r="D178" s="56" t="s">
        <v>860</v>
      </c>
      <c r="E178" s="56" t="s">
        <v>962</v>
      </c>
      <c r="F178" s="56" t="s">
        <v>754</v>
      </c>
      <c r="G178" s="56" t="s">
        <v>863</v>
      </c>
      <c r="H178" s="56" t="s">
        <v>864</v>
      </c>
      <c r="I178" s="56" t="s">
        <v>199</v>
      </c>
      <c r="J178" s="56" t="s">
        <v>199</v>
      </c>
      <c r="K178" s="56" t="s">
        <v>963</v>
      </c>
      <c r="L178" s="56" t="s">
        <v>964</v>
      </c>
      <c r="M178" s="58" t="s">
        <v>965</v>
      </c>
      <c r="N178" s="56" t="s">
        <v>881</v>
      </c>
      <c r="O178" s="56"/>
      <c r="P178" s="56" t="s">
        <v>220</v>
      </c>
      <c r="Q178" s="59">
        <v>45566</v>
      </c>
      <c r="R178" s="59">
        <v>45641</v>
      </c>
      <c r="S178" s="59" t="s">
        <v>50</v>
      </c>
      <c r="T178" s="56">
        <v>100</v>
      </c>
      <c r="U178" s="56" t="s">
        <v>354</v>
      </c>
      <c r="V178" s="56">
        <v>50</v>
      </c>
      <c r="W178" s="56" t="s">
        <v>354</v>
      </c>
      <c r="X178" s="56" t="s">
        <v>199</v>
      </c>
      <c r="Y178" s="56" t="s">
        <v>199</v>
      </c>
      <c r="Z178" s="56" t="s">
        <v>199</v>
      </c>
      <c r="AA178" s="56" t="s">
        <v>199</v>
      </c>
      <c r="AB178" s="56" t="s">
        <v>1682</v>
      </c>
      <c r="AC178" s="56" t="s">
        <v>199</v>
      </c>
      <c r="AD178" s="56" t="s">
        <v>199</v>
      </c>
      <c r="AE178" s="56" t="s">
        <v>199</v>
      </c>
      <c r="AF178" s="56" t="s">
        <v>199</v>
      </c>
      <c r="AG178" s="56" t="s">
        <v>199</v>
      </c>
      <c r="AH178" s="56" t="s">
        <v>199</v>
      </c>
      <c r="AI178" s="56" t="s">
        <v>199</v>
      </c>
      <c r="AJ178" s="56" t="s">
        <v>234</v>
      </c>
    </row>
    <row r="179" spans="2:36" ht="185.25" hidden="1">
      <c r="B179" s="56" t="s">
        <v>453</v>
      </c>
      <c r="C179" s="57" t="s">
        <v>859</v>
      </c>
      <c r="D179" s="56" t="s">
        <v>860</v>
      </c>
      <c r="E179" s="56" t="s">
        <v>962</v>
      </c>
      <c r="F179" s="56" t="s">
        <v>754</v>
      </c>
      <c r="G179" s="56" t="s">
        <v>863</v>
      </c>
      <c r="H179" s="56" t="s">
        <v>864</v>
      </c>
      <c r="I179" s="56" t="s">
        <v>199</v>
      </c>
      <c r="J179" s="56" t="s">
        <v>199</v>
      </c>
      <c r="K179" s="56" t="s">
        <v>966</v>
      </c>
      <c r="L179" s="56" t="s">
        <v>967</v>
      </c>
      <c r="M179" s="58" t="s">
        <v>968</v>
      </c>
      <c r="N179" s="56" t="s">
        <v>881</v>
      </c>
      <c r="O179" s="56"/>
      <c r="P179" s="56" t="s">
        <v>220</v>
      </c>
      <c r="Q179" s="59">
        <v>45597</v>
      </c>
      <c r="R179" s="59">
        <v>45641</v>
      </c>
      <c r="S179" s="59" t="s">
        <v>50</v>
      </c>
      <c r="T179" s="40"/>
      <c r="U179" s="56"/>
      <c r="V179" s="56">
        <v>50</v>
      </c>
      <c r="W179" s="56" t="s">
        <v>354</v>
      </c>
      <c r="X179" s="56" t="s">
        <v>1687</v>
      </c>
      <c r="Y179" s="56" t="s">
        <v>199</v>
      </c>
      <c r="Z179" s="56" t="s">
        <v>199</v>
      </c>
      <c r="AA179" s="56" t="s">
        <v>199</v>
      </c>
      <c r="AB179" s="56" t="s">
        <v>1682</v>
      </c>
      <c r="AC179" s="56" t="s">
        <v>199</v>
      </c>
      <c r="AD179" s="56" t="s">
        <v>199</v>
      </c>
      <c r="AE179" s="56" t="s">
        <v>199</v>
      </c>
      <c r="AF179" s="56" t="s">
        <v>199</v>
      </c>
      <c r="AG179" s="56" t="s">
        <v>199</v>
      </c>
      <c r="AH179" s="56" t="s">
        <v>199</v>
      </c>
      <c r="AI179" s="56" t="s">
        <v>199</v>
      </c>
      <c r="AJ179" s="56" t="s">
        <v>234</v>
      </c>
    </row>
    <row r="180" spans="2:36" ht="185.25" hidden="1">
      <c r="B180" s="56" t="s">
        <v>453</v>
      </c>
      <c r="C180" s="57" t="s">
        <v>859</v>
      </c>
      <c r="D180" s="56" t="s">
        <v>860</v>
      </c>
      <c r="E180" s="56" t="s">
        <v>969</v>
      </c>
      <c r="F180" s="56" t="s">
        <v>754</v>
      </c>
      <c r="G180" s="56" t="s">
        <v>863</v>
      </c>
      <c r="H180" s="56" t="s">
        <v>864</v>
      </c>
      <c r="I180" s="56" t="s">
        <v>199</v>
      </c>
      <c r="J180" s="56" t="s">
        <v>199</v>
      </c>
      <c r="K180" s="56" t="s">
        <v>970</v>
      </c>
      <c r="L180" s="56" t="s">
        <v>971</v>
      </c>
      <c r="M180" s="58" t="s">
        <v>972</v>
      </c>
      <c r="N180" s="56" t="s">
        <v>881</v>
      </c>
      <c r="O180" s="56"/>
      <c r="P180" s="56" t="s">
        <v>1647</v>
      </c>
      <c r="Q180" s="59">
        <v>45292</v>
      </c>
      <c r="R180" s="59">
        <v>45641</v>
      </c>
      <c r="S180" s="59" t="s">
        <v>1675</v>
      </c>
      <c r="T180" s="40"/>
      <c r="U180" s="56"/>
      <c r="V180" s="56">
        <v>100</v>
      </c>
      <c r="W180" s="56" t="s">
        <v>354</v>
      </c>
      <c r="X180" s="56" t="s">
        <v>355</v>
      </c>
      <c r="Y180" s="56" t="s">
        <v>199</v>
      </c>
      <c r="Z180" s="56" t="s">
        <v>199</v>
      </c>
      <c r="AA180" s="56" t="s">
        <v>199</v>
      </c>
      <c r="AB180" s="56" t="s">
        <v>1678</v>
      </c>
      <c r="AC180" s="56" t="s">
        <v>199</v>
      </c>
      <c r="AD180" s="56" t="s">
        <v>199</v>
      </c>
      <c r="AE180" s="56" t="s">
        <v>199</v>
      </c>
      <c r="AF180" s="56" t="s">
        <v>199</v>
      </c>
      <c r="AG180" s="56" t="s">
        <v>199</v>
      </c>
      <c r="AH180" s="56" t="s">
        <v>199</v>
      </c>
      <c r="AI180" s="56" t="s">
        <v>199</v>
      </c>
      <c r="AJ180" s="56" t="s">
        <v>234</v>
      </c>
    </row>
    <row r="181" spans="2:36" ht="185.25" hidden="1">
      <c r="B181" s="56" t="s">
        <v>453</v>
      </c>
      <c r="C181" s="57" t="s">
        <v>859</v>
      </c>
      <c r="D181" s="56" t="s">
        <v>1080</v>
      </c>
      <c r="E181" s="56" t="s">
        <v>1082</v>
      </c>
      <c r="F181" s="56" t="s">
        <v>754</v>
      </c>
      <c r="G181" s="56" t="s">
        <v>863</v>
      </c>
      <c r="H181" s="56" t="s">
        <v>864</v>
      </c>
      <c r="I181" s="56" t="s">
        <v>199</v>
      </c>
      <c r="J181" s="56" t="s">
        <v>199</v>
      </c>
      <c r="K181" s="56" t="s">
        <v>1083</v>
      </c>
      <c r="L181" s="56" t="s">
        <v>1084</v>
      </c>
      <c r="M181" s="56" t="s">
        <v>1085</v>
      </c>
      <c r="N181" s="56" t="s">
        <v>881</v>
      </c>
      <c r="O181" s="56"/>
      <c r="P181" s="56" t="s">
        <v>220</v>
      </c>
      <c r="Q181" s="59">
        <v>45566</v>
      </c>
      <c r="R181" s="59">
        <v>45641</v>
      </c>
      <c r="S181" s="59" t="s">
        <v>1675</v>
      </c>
      <c r="T181" s="40"/>
      <c r="U181" s="56"/>
      <c r="V181" s="56">
        <v>100</v>
      </c>
      <c r="W181" s="56" t="s">
        <v>354</v>
      </c>
      <c r="X181" s="56" t="s">
        <v>199</v>
      </c>
      <c r="Y181" s="56" t="s">
        <v>199</v>
      </c>
      <c r="Z181" s="56" t="s">
        <v>199</v>
      </c>
      <c r="AA181" s="56" t="s">
        <v>199</v>
      </c>
      <c r="AB181" s="56" t="s">
        <v>1677</v>
      </c>
      <c r="AC181" s="56" t="s">
        <v>199</v>
      </c>
      <c r="AD181" s="56" t="s">
        <v>199</v>
      </c>
      <c r="AE181" s="56" t="s">
        <v>199</v>
      </c>
      <c r="AF181" s="56" t="s">
        <v>199</v>
      </c>
      <c r="AG181" s="56" t="s">
        <v>199</v>
      </c>
      <c r="AH181" s="56" t="s">
        <v>199</v>
      </c>
      <c r="AI181" s="56" t="s">
        <v>199</v>
      </c>
      <c r="AJ181" s="56" t="s">
        <v>958</v>
      </c>
    </row>
    <row r="182" spans="2:36" ht="199.5" hidden="1">
      <c r="B182" s="56" t="s">
        <v>453</v>
      </c>
      <c r="C182" s="57" t="s">
        <v>859</v>
      </c>
      <c r="D182" s="56" t="s">
        <v>1080</v>
      </c>
      <c r="E182" s="56" t="s">
        <v>1082</v>
      </c>
      <c r="F182" s="56" t="s">
        <v>754</v>
      </c>
      <c r="G182" s="56" t="s">
        <v>863</v>
      </c>
      <c r="H182" s="56" t="s">
        <v>864</v>
      </c>
      <c r="I182" s="56" t="s">
        <v>199</v>
      </c>
      <c r="J182" s="56" t="s">
        <v>199</v>
      </c>
      <c r="K182" s="56" t="s">
        <v>1807</v>
      </c>
      <c r="L182" s="56" t="s">
        <v>1808</v>
      </c>
      <c r="M182" s="58" t="s">
        <v>1088</v>
      </c>
      <c r="N182" s="56" t="s">
        <v>668</v>
      </c>
      <c r="O182" s="56" t="s">
        <v>1089</v>
      </c>
      <c r="P182" s="56" t="s">
        <v>1806</v>
      </c>
      <c r="Q182" s="59">
        <v>45292</v>
      </c>
      <c r="R182" s="59">
        <v>45641</v>
      </c>
      <c r="S182" s="59" t="s">
        <v>1664</v>
      </c>
      <c r="T182" s="40"/>
      <c r="U182" s="56"/>
      <c r="V182" s="56">
        <v>100</v>
      </c>
      <c r="W182" s="56" t="s">
        <v>354</v>
      </c>
      <c r="X182" s="56" t="s">
        <v>199</v>
      </c>
      <c r="Y182" s="56" t="s">
        <v>199</v>
      </c>
      <c r="Z182" s="56" t="s">
        <v>199</v>
      </c>
      <c r="AA182" s="56" t="s">
        <v>199</v>
      </c>
      <c r="AB182" s="56" t="s">
        <v>1677</v>
      </c>
      <c r="AC182" s="56" t="s">
        <v>1685</v>
      </c>
      <c r="AD182" s="56" t="s">
        <v>199</v>
      </c>
      <c r="AE182" s="56" t="s">
        <v>199</v>
      </c>
      <c r="AF182" s="56" t="s">
        <v>199</v>
      </c>
      <c r="AG182" s="56" t="s">
        <v>199</v>
      </c>
      <c r="AH182" s="56" t="s">
        <v>199</v>
      </c>
      <c r="AI182" s="56" t="s">
        <v>199</v>
      </c>
      <c r="AJ182" s="56" t="s">
        <v>655</v>
      </c>
    </row>
    <row r="183" spans="2:36" ht="185.25" hidden="1">
      <c r="B183" s="56" t="s">
        <v>453</v>
      </c>
      <c r="C183" s="57" t="s">
        <v>859</v>
      </c>
      <c r="D183" s="56" t="s">
        <v>1080</v>
      </c>
      <c r="E183" s="56" t="s">
        <v>1090</v>
      </c>
      <c r="F183" s="56" t="s">
        <v>754</v>
      </c>
      <c r="G183" s="56" t="s">
        <v>863</v>
      </c>
      <c r="H183" s="56" t="s">
        <v>864</v>
      </c>
      <c r="I183" s="56" t="s">
        <v>199</v>
      </c>
      <c r="J183" s="56" t="s">
        <v>199</v>
      </c>
      <c r="K183" s="56" t="s">
        <v>1091</v>
      </c>
      <c r="L183" s="56" t="s">
        <v>1092</v>
      </c>
      <c r="M183" s="58" t="s">
        <v>1093</v>
      </c>
      <c r="N183" s="56" t="s">
        <v>881</v>
      </c>
      <c r="O183" s="56"/>
      <c r="P183" s="56" t="s">
        <v>1647</v>
      </c>
      <c r="Q183" s="59">
        <v>45566</v>
      </c>
      <c r="R183" s="59">
        <v>45641</v>
      </c>
      <c r="S183" s="59" t="s">
        <v>1675</v>
      </c>
      <c r="T183" s="56"/>
      <c r="U183" s="56"/>
      <c r="V183" s="56">
        <v>50</v>
      </c>
      <c r="W183" s="56" t="s">
        <v>354</v>
      </c>
      <c r="X183" s="56" t="s">
        <v>199</v>
      </c>
      <c r="Y183" s="56" t="s">
        <v>199</v>
      </c>
      <c r="Z183" s="56" t="s">
        <v>199</v>
      </c>
      <c r="AA183" s="56" t="s">
        <v>199</v>
      </c>
      <c r="AB183" s="56" t="s">
        <v>1682</v>
      </c>
      <c r="AC183" s="56" t="s">
        <v>199</v>
      </c>
      <c r="AD183" s="56" t="s">
        <v>199</v>
      </c>
      <c r="AE183" s="56" t="s">
        <v>199</v>
      </c>
      <c r="AF183" s="56" t="s">
        <v>199</v>
      </c>
      <c r="AG183" s="56" t="s">
        <v>199</v>
      </c>
      <c r="AH183" s="56" t="s">
        <v>199</v>
      </c>
      <c r="AI183" s="56" t="s">
        <v>199</v>
      </c>
      <c r="AJ183" s="56" t="s">
        <v>958</v>
      </c>
    </row>
    <row r="184" spans="2:36" ht="185.25" hidden="1">
      <c r="B184" s="56" t="s">
        <v>453</v>
      </c>
      <c r="C184" s="57" t="s">
        <v>859</v>
      </c>
      <c r="D184" s="56" t="s">
        <v>1080</v>
      </c>
      <c r="E184" s="56" t="s">
        <v>1090</v>
      </c>
      <c r="F184" s="56" t="s">
        <v>754</v>
      </c>
      <c r="G184" s="56" t="s">
        <v>863</v>
      </c>
      <c r="H184" s="56" t="s">
        <v>864</v>
      </c>
      <c r="I184" s="56" t="s">
        <v>199</v>
      </c>
      <c r="J184" s="56" t="s">
        <v>199</v>
      </c>
      <c r="K184" s="56" t="s">
        <v>1094</v>
      </c>
      <c r="L184" s="56" t="s">
        <v>1095</v>
      </c>
      <c r="M184" s="58" t="s">
        <v>1096</v>
      </c>
      <c r="N184" s="56" t="s">
        <v>881</v>
      </c>
      <c r="O184" s="56"/>
      <c r="P184" s="56" t="s">
        <v>1647</v>
      </c>
      <c r="Q184" s="59">
        <v>45474</v>
      </c>
      <c r="R184" s="59">
        <v>45641</v>
      </c>
      <c r="S184" s="59" t="s">
        <v>50</v>
      </c>
      <c r="T184" s="40"/>
      <c r="U184" s="56"/>
      <c r="V184" s="56">
        <v>50</v>
      </c>
      <c r="W184" s="56" t="s">
        <v>354</v>
      </c>
      <c r="X184" s="56" t="s">
        <v>199</v>
      </c>
      <c r="Y184" s="56" t="s">
        <v>199</v>
      </c>
      <c r="Z184" s="56" t="s">
        <v>199</v>
      </c>
      <c r="AA184" s="56" t="s">
        <v>199</v>
      </c>
      <c r="AB184" s="56" t="s">
        <v>1682</v>
      </c>
      <c r="AC184" s="56" t="s">
        <v>199</v>
      </c>
      <c r="AD184" s="56" t="s">
        <v>199</v>
      </c>
      <c r="AE184" s="56" t="s">
        <v>199</v>
      </c>
      <c r="AF184" s="56" t="s">
        <v>199</v>
      </c>
      <c r="AG184" s="56" t="s">
        <v>199</v>
      </c>
      <c r="AH184" s="56" t="s">
        <v>199</v>
      </c>
      <c r="AI184" s="56" t="s">
        <v>199</v>
      </c>
      <c r="AJ184" s="56" t="s">
        <v>958</v>
      </c>
    </row>
    <row r="185" spans="2:36" ht="185.25" hidden="1">
      <c r="B185" s="56" t="s">
        <v>453</v>
      </c>
      <c r="C185" s="57" t="s">
        <v>859</v>
      </c>
      <c r="D185" s="56" t="s">
        <v>1080</v>
      </c>
      <c r="E185" s="56" t="s">
        <v>1097</v>
      </c>
      <c r="F185" s="56" t="s">
        <v>754</v>
      </c>
      <c r="G185" s="56" t="s">
        <v>863</v>
      </c>
      <c r="H185" s="56" t="s">
        <v>864</v>
      </c>
      <c r="I185" s="56" t="s">
        <v>199</v>
      </c>
      <c r="J185" s="56" t="s">
        <v>199</v>
      </c>
      <c r="K185" s="65" t="s">
        <v>1098</v>
      </c>
      <c r="L185" s="65" t="s">
        <v>1099</v>
      </c>
      <c r="M185" s="65" t="s">
        <v>1100</v>
      </c>
      <c r="N185" s="56" t="s">
        <v>881</v>
      </c>
      <c r="O185" s="56"/>
      <c r="P185" s="56" t="s">
        <v>220</v>
      </c>
      <c r="Q185" s="59">
        <v>45474</v>
      </c>
      <c r="R185" s="59">
        <v>45641</v>
      </c>
      <c r="S185" s="59" t="s">
        <v>1675</v>
      </c>
      <c r="T185" s="40"/>
      <c r="U185" s="56"/>
      <c r="V185" s="56">
        <v>70</v>
      </c>
      <c r="W185" s="56" t="s">
        <v>354</v>
      </c>
      <c r="X185" s="56" t="s">
        <v>355</v>
      </c>
      <c r="Y185" s="56" t="s">
        <v>1687</v>
      </c>
      <c r="Z185" s="56" t="s">
        <v>199</v>
      </c>
      <c r="AA185" s="56" t="s">
        <v>199</v>
      </c>
      <c r="AB185" s="56" t="s">
        <v>1678</v>
      </c>
      <c r="AC185" s="56" t="s">
        <v>1677</v>
      </c>
      <c r="AD185" s="56" t="s">
        <v>1680</v>
      </c>
      <c r="AE185" s="56" t="s">
        <v>199</v>
      </c>
      <c r="AF185" s="56" t="s">
        <v>199</v>
      </c>
      <c r="AG185" s="56" t="s">
        <v>199</v>
      </c>
      <c r="AH185" s="56" t="s">
        <v>199</v>
      </c>
      <c r="AI185" s="56" t="s">
        <v>199</v>
      </c>
      <c r="AJ185" s="56" t="s">
        <v>958</v>
      </c>
    </row>
    <row r="186" spans="2:36" ht="185.25" hidden="1">
      <c r="B186" s="56" t="s">
        <v>453</v>
      </c>
      <c r="C186" s="57" t="s">
        <v>859</v>
      </c>
      <c r="D186" s="56" t="s">
        <v>1080</v>
      </c>
      <c r="E186" s="56" t="s">
        <v>1097</v>
      </c>
      <c r="F186" s="56" t="s">
        <v>754</v>
      </c>
      <c r="G186" s="56" t="s">
        <v>863</v>
      </c>
      <c r="H186" s="56" t="s">
        <v>864</v>
      </c>
      <c r="I186" s="56" t="s">
        <v>199</v>
      </c>
      <c r="J186" s="56" t="s">
        <v>199</v>
      </c>
      <c r="K186" s="56" t="s">
        <v>1809</v>
      </c>
      <c r="L186" s="56" t="s">
        <v>1810</v>
      </c>
      <c r="M186" s="58" t="s">
        <v>1811</v>
      </c>
      <c r="N186" s="56" t="s">
        <v>668</v>
      </c>
      <c r="O186" s="56" t="s">
        <v>673</v>
      </c>
      <c r="P186" s="56" t="s">
        <v>1104</v>
      </c>
      <c r="Q186" s="59">
        <v>45323</v>
      </c>
      <c r="R186" s="59">
        <v>45658</v>
      </c>
      <c r="S186" s="59" t="s">
        <v>1664</v>
      </c>
      <c r="T186" s="40"/>
      <c r="U186" s="56"/>
      <c r="V186" s="56">
        <v>100</v>
      </c>
      <c r="W186" s="56" t="s">
        <v>354</v>
      </c>
      <c r="X186" s="56" t="s">
        <v>355</v>
      </c>
      <c r="Y186" s="56" t="s">
        <v>1687</v>
      </c>
      <c r="Z186" s="56" t="s">
        <v>199</v>
      </c>
      <c r="AA186" s="56" t="s">
        <v>199</v>
      </c>
      <c r="AB186" s="56" t="s">
        <v>1678</v>
      </c>
      <c r="AC186" s="56" t="s">
        <v>1677</v>
      </c>
      <c r="AD186" s="56" t="s">
        <v>1680</v>
      </c>
      <c r="AE186" s="56" t="s">
        <v>199</v>
      </c>
      <c r="AF186" s="56" t="s">
        <v>199</v>
      </c>
      <c r="AG186" s="56" t="s">
        <v>199</v>
      </c>
      <c r="AH186" s="56" t="s">
        <v>199</v>
      </c>
      <c r="AI186" s="56" t="s">
        <v>199</v>
      </c>
      <c r="AJ186" s="56" t="s">
        <v>655</v>
      </c>
    </row>
    <row r="187" spans="2:36" ht="185.25" hidden="1">
      <c r="B187" s="56" t="s">
        <v>453</v>
      </c>
      <c r="C187" s="57" t="s">
        <v>859</v>
      </c>
      <c r="D187" s="56" t="s">
        <v>1105</v>
      </c>
      <c r="E187" s="56" t="s">
        <v>1107</v>
      </c>
      <c r="F187" s="56" t="s">
        <v>754</v>
      </c>
      <c r="G187" s="56" t="s">
        <v>864</v>
      </c>
      <c r="H187" s="56" t="s">
        <v>199</v>
      </c>
      <c r="I187" s="56" t="s">
        <v>199</v>
      </c>
      <c r="J187" s="56" t="s">
        <v>199</v>
      </c>
      <c r="K187" s="56" t="s">
        <v>1108</v>
      </c>
      <c r="L187" s="58" t="s">
        <v>1109</v>
      </c>
      <c r="M187" s="56" t="s">
        <v>1110</v>
      </c>
      <c r="N187" s="56" t="s">
        <v>881</v>
      </c>
      <c r="O187" s="56"/>
      <c r="P187" s="56" t="s">
        <v>1647</v>
      </c>
      <c r="Q187" s="59">
        <v>45474</v>
      </c>
      <c r="R187" s="59">
        <v>45641</v>
      </c>
      <c r="S187" s="59" t="s">
        <v>1675</v>
      </c>
      <c r="T187" s="56"/>
      <c r="U187" s="56"/>
      <c r="V187" s="56">
        <v>100</v>
      </c>
      <c r="W187" s="56" t="s">
        <v>354</v>
      </c>
      <c r="X187" s="56" t="s">
        <v>355</v>
      </c>
      <c r="Y187" s="56" t="s">
        <v>199</v>
      </c>
      <c r="Z187" s="56" t="s">
        <v>199</v>
      </c>
      <c r="AA187" s="56" t="s">
        <v>199</v>
      </c>
      <c r="AB187" s="56" t="s">
        <v>1678</v>
      </c>
      <c r="AC187" s="56" t="s">
        <v>1680</v>
      </c>
      <c r="AD187" s="56" t="s">
        <v>199</v>
      </c>
      <c r="AE187" s="56" t="s">
        <v>199</v>
      </c>
      <c r="AF187" s="56" t="s">
        <v>199</v>
      </c>
      <c r="AG187" s="56" t="s">
        <v>199</v>
      </c>
      <c r="AH187" s="56" t="s">
        <v>199</v>
      </c>
      <c r="AI187" s="56" t="s">
        <v>199</v>
      </c>
      <c r="AJ187" s="56" t="s">
        <v>958</v>
      </c>
    </row>
    <row r="188" spans="2:36" ht="185.25" hidden="1">
      <c r="B188" s="56" t="s">
        <v>453</v>
      </c>
      <c r="C188" s="57" t="s">
        <v>859</v>
      </c>
      <c r="D188" s="56" t="s">
        <v>1105</v>
      </c>
      <c r="E188" s="56" t="s">
        <v>1107</v>
      </c>
      <c r="F188" s="56" t="s">
        <v>754</v>
      </c>
      <c r="G188" s="56" t="s">
        <v>864</v>
      </c>
      <c r="H188" s="56" t="s">
        <v>199</v>
      </c>
      <c r="I188" s="56" t="s">
        <v>199</v>
      </c>
      <c r="J188" s="56" t="s">
        <v>199</v>
      </c>
      <c r="K188" s="56" t="s">
        <v>1111</v>
      </c>
      <c r="L188" s="56" t="s">
        <v>1812</v>
      </c>
      <c r="M188" s="56" t="s">
        <v>1113</v>
      </c>
      <c r="N188" s="56" t="s">
        <v>881</v>
      </c>
      <c r="O188" s="56" t="s">
        <v>1114</v>
      </c>
      <c r="P188" s="56" t="s">
        <v>50</v>
      </c>
      <c r="Q188" s="59">
        <v>45323</v>
      </c>
      <c r="R188" s="59">
        <v>45504</v>
      </c>
      <c r="S188" s="59" t="s">
        <v>1675</v>
      </c>
      <c r="T188" s="89"/>
      <c r="U188" s="56"/>
      <c r="V188" s="58"/>
      <c r="W188" s="56" t="s">
        <v>355</v>
      </c>
      <c r="X188" s="56" t="s">
        <v>355</v>
      </c>
      <c r="Y188" s="56" t="s">
        <v>199</v>
      </c>
      <c r="Z188" s="56" t="s">
        <v>199</v>
      </c>
      <c r="AA188" s="56" t="s">
        <v>199</v>
      </c>
      <c r="AB188" s="56" t="s">
        <v>1678</v>
      </c>
      <c r="AC188" s="56" t="s">
        <v>1680</v>
      </c>
      <c r="AD188" s="56" t="s">
        <v>1685</v>
      </c>
      <c r="AE188" s="56" t="s">
        <v>199</v>
      </c>
      <c r="AF188" s="56" t="s">
        <v>199</v>
      </c>
      <c r="AG188" s="56" t="s">
        <v>199</v>
      </c>
      <c r="AH188" s="56" t="s">
        <v>199</v>
      </c>
      <c r="AI188" s="56" t="s">
        <v>199</v>
      </c>
      <c r="AJ188" s="56" t="s">
        <v>958</v>
      </c>
    </row>
    <row r="189" spans="2:36" ht="185.25" hidden="1">
      <c r="B189" s="56" t="s">
        <v>453</v>
      </c>
      <c r="C189" s="57" t="s">
        <v>859</v>
      </c>
      <c r="D189" s="56" t="s">
        <v>1105</v>
      </c>
      <c r="E189" s="56" t="s">
        <v>1115</v>
      </c>
      <c r="F189" s="56" t="s">
        <v>754</v>
      </c>
      <c r="G189" s="56" t="s">
        <v>864</v>
      </c>
      <c r="H189" s="56" t="s">
        <v>199</v>
      </c>
      <c r="I189" s="56" t="s">
        <v>199</v>
      </c>
      <c r="J189" s="56" t="s">
        <v>199</v>
      </c>
      <c r="K189" s="56" t="s">
        <v>1116</v>
      </c>
      <c r="L189" s="56" t="s">
        <v>1117</v>
      </c>
      <c r="M189" s="56" t="s">
        <v>1118</v>
      </c>
      <c r="N189" s="56" t="s">
        <v>881</v>
      </c>
      <c r="O189" s="56"/>
      <c r="P189" s="59" t="s">
        <v>220</v>
      </c>
      <c r="Q189" s="59">
        <v>45520</v>
      </c>
      <c r="R189" s="59">
        <v>45626</v>
      </c>
      <c r="S189" s="56" t="s">
        <v>50</v>
      </c>
      <c r="T189" s="56"/>
      <c r="U189" s="56"/>
      <c r="V189" s="56">
        <v>50</v>
      </c>
      <c r="W189" s="56" t="s">
        <v>355</v>
      </c>
      <c r="X189" s="56" t="s">
        <v>199</v>
      </c>
      <c r="Y189" s="56" t="s">
        <v>199</v>
      </c>
      <c r="Z189" s="56" t="s">
        <v>199</v>
      </c>
      <c r="AA189" s="56" t="s">
        <v>199</v>
      </c>
      <c r="AB189" s="56" t="s">
        <v>1678</v>
      </c>
      <c r="AC189" s="56" t="s">
        <v>1680</v>
      </c>
      <c r="AD189" s="56" t="s">
        <v>199</v>
      </c>
      <c r="AE189" s="56" t="s">
        <v>199</v>
      </c>
      <c r="AF189" s="56" t="s">
        <v>199</v>
      </c>
      <c r="AG189" s="56" t="s">
        <v>199</v>
      </c>
      <c r="AH189" s="65" t="s">
        <v>199</v>
      </c>
      <c r="AI189" s="90" t="s">
        <v>199</v>
      </c>
      <c r="AJ189" s="65" t="s">
        <v>958</v>
      </c>
    </row>
    <row r="190" spans="2:36" ht="185.25" hidden="1">
      <c r="B190" s="56" t="s">
        <v>453</v>
      </c>
      <c r="C190" s="57" t="s">
        <v>859</v>
      </c>
      <c r="D190" s="56" t="s">
        <v>1105</v>
      </c>
      <c r="E190" s="56" t="s">
        <v>1115</v>
      </c>
      <c r="F190" s="56" t="s">
        <v>754</v>
      </c>
      <c r="G190" s="56" t="s">
        <v>864</v>
      </c>
      <c r="H190" s="56" t="s">
        <v>199</v>
      </c>
      <c r="I190" s="56" t="s">
        <v>199</v>
      </c>
      <c r="J190" s="56" t="s">
        <v>199</v>
      </c>
      <c r="K190" s="56" t="s">
        <v>1813</v>
      </c>
      <c r="L190" s="56" t="s">
        <v>1814</v>
      </c>
      <c r="M190" s="56" t="s">
        <v>1815</v>
      </c>
      <c r="N190" s="56" t="s">
        <v>881</v>
      </c>
      <c r="O190" s="56"/>
      <c r="P190" s="59" t="s">
        <v>220</v>
      </c>
      <c r="Q190" s="59">
        <v>45566</v>
      </c>
      <c r="R190" s="59">
        <v>45641</v>
      </c>
      <c r="S190" s="56" t="s">
        <v>50</v>
      </c>
      <c r="T190" s="56"/>
      <c r="U190" s="56"/>
      <c r="V190" s="56">
        <v>50</v>
      </c>
      <c r="W190" s="56" t="s">
        <v>355</v>
      </c>
      <c r="X190" s="56" t="s">
        <v>199</v>
      </c>
      <c r="Y190" s="56" t="s">
        <v>199</v>
      </c>
      <c r="Z190" s="56" t="s">
        <v>199</v>
      </c>
      <c r="AA190" s="56" t="s">
        <v>199</v>
      </c>
      <c r="AB190" s="56" t="s">
        <v>1678</v>
      </c>
      <c r="AC190" s="56" t="s">
        <v>1680</v>
      </c>
      <c r="AD190" s="56" t="s">
        <v>1685</v>
      </c>
      <c r="AE190" s="56" t="s">
        <v>199</v>
      </c>
      <c r="AF190" s="56" t="s">
        <v>199</v>
      </c>
      <c r="AG190" s="56" t="s">
        <v>199</v>
      </c>
      <c r="AH190" s="65" t="s">
        <v>199</v>
      </c>
      <c r="AI190" s="90" t="s">
        <v>199</v>
      </c>
      <c r="AJ190" s="65" t="s">
        <v>958</v>
      </c>
    </row>
    <row r="191" spans="2:36" ht="142.5" hidden="1">
      <c r="B191" s="81" t="s">
        <v>453</v>
      </c>
      <c r="C191" s="57" t="s">
        <v>454</v>
      </c>
      <c r="D191" s="81" t="s">
        <v>1122</v>
      </c>
      <c r="E191" s="81" t="s">
        <v>1124</v>
      </c>
      <c r="F191" s="72" t="s">
        <v>1125</v>
      </c>
      <c r="G191" s="81" t="s">
        <v>1126</v>
      </c>
      <c r="H191" s="72" t="s">
        <v>199</v>
      </c>
      <c r="I191" s="72" t="s">
        <v>199</v>
      </c>
      <c r="J191" s="72" t="s">
        <v>199</v>
      </c>
      <c r="K191" s="81" t="s">
        <v>1127</v>
      </c>
      <c r="L191" s="82" t="s">
        <v>1128</v>
      </c>
      <c r="M191" s="81" t="s">
        <v>1129</v>
      </c>
      <c r="N191" s="72" t="s">
        <v>1130</v>
      </c>
      <c r="O191" s="72" t="s">
        <v>1131</v>
      </c>
      <c r="P191" s="72" t="s">
        <v>1664</v>
      </c>
      <c r="Q191" s="83">
        <v>45323</v>
      </c>
      <c r="R191" s="83">
        <v>45401</v>
      </c>
      <c r="S191" s="83" t="s">
        <v>512</v>
      </c>
      <c r="T191" s="84">
        <f>(3*20*2.6)*(12000000/30/8)</f>
        <v>7800000</v>
      </c>
      <c r="U191" s="85">
        <v>185</v>
      </c>
      <c r="V191" s="91">
        <v>0.45</v>
      </c>
      <c r="W191" s="72" t="s">
        <v>1556</v>
      </c>
      <c r="X191" s="72" t="s">
        <v>207</v>
      </c>
      <c r="Y191" s="72" t="s">
        <v>1687</v>
      </c>
      <c r="Z191" s="72" t="s">
        <v>199</v>
      </c>
      <c r="AA191" s="72" t="s">
        <v>199</v>
      </c>
      <c r="AB191" s="56" t="s">
        <v>1685</v>
      </c>
      <c r="AC191" s="56" t="s">
        <v>248</v>
      </c>
      <c r="AD191" s="56" t="s">
        <v>199</v>
      </c>
      <c r="AE191" s="56" t="s">
        <v>199</v>
      </c>
      <c r="AF191" s="56" t="s">
        <v>199</v>
      </c>
      <c r="AG191" s="56" t="s">
        <v>199</v>
      </c>
      <c r="AH191" s="87" t="s">
        <v>199</v>
      </c>
      <c r="AI191" s="87" t="s">
        <v>199</v>
      </c>
      <c r="AJ191" s="81" t="s">
        <v>655</v>
      </c>
    </row>
    <row r="192" spans="2:36" ht="128.25" hidden="1">
      <c r="B192" s="81" t="s">
        <v>453</v>
      </c>
      <c r="C192" s="57" t="s">
        <v>454</v>
      </c>
      <c r="D192" s="81" t="s">
        <v>1122</v>
      </c>
      <c r="E192" s="81" t="s">
        <v>1124</v>
      </c>
      <c r="F192" s="72" t="s">
        <v>1125</v>
      </c>
      <c r="G192" s="81" t="s">
        <v>1126</v>
      </c>
      <c r="H192" s="72" t="s">
        <v>199</v>
      </c>
      <c r="I192" s="72" t="s">
        <v>199</v>
      </c>
      <c r="J192" s="72" t="s">
        <v>199</v>
      </c>
      <c r="K192" s="81" t="s">
        <v>1132</v>
      </c>
      <c r="L192" s="82" t="s">
        <v>1133</v>
      </c>
      <c r="M192" s="81" t="s">
        <v>1134</v>
      </c>
      <c r="N192" s="72" t="s">
        <v>1130</v>
      </c>
      <c r="O192" s="72" t="s">
        <v>1131</v>
      </c>
      <c r="P192" s="72" t="s">
        <v>1664</v>
      </c>
      <c r="Q192" s="83">
        <v>45404</v>
      </c>
      <c r="R192" s="83">
        <v>45433</v>
      </c>
      <c r="S192" s="83" t="s">
        <v>1664</v>
      </c>
      <c r="T192" s="84">
        <f>(3*20*1)*(12000000/30/8)</f>
        <v>3000000</v>
      </c>
      <c r="U192" s="85">
        <v>185</v>
      </c>
      <c r="V192" s="91">
        <v>0.05</v>
      </c>
      <c r="W192" s="72" t="s">
        <v>1556</v>
      </c>
      <c r="X192" s="72" t="s">
        <v>207</v>
      </c>
      <c r="Y192" s="72" t="s">
        <v>1687</v>
      </c>
      <c r="Z192" s="72" t="s">
        <v>199</v>
      </c>
      <c r="AA192" s="72" t="s">
        <v>199</v>
      </c>
      <c r="AB192" s="56" t="s">
        <v>1685</v>
      </c>
      <c r="AC192" s="56" t="s">
        <v>248</v>
      </c>
      <c r="AD192" s="56" t="s">
        <v>199</v>
      </c>
      <c r="AE192" s="56" t="s">
        <v>199</v>
      </c>
      <c r="AF192" s="56" t="s">
        <v>199</v>
      </c>
      <c r="AG192" s="56" t="s">
        <v>199</v>
      </c>
      <c r="AH192" s="87" t="s">
        <v>199</v>
      </c>
      <c r="AI192" s="87" t="s">
        <v>199</v>
      </c>
      <c r="AJ192" s="81" t="s">
        <v>655</v>
      </c>
    </row>
    <row r="193" spans="2:36" ht="128.25" hidden="1">
      <c r="B193" s="81" t="s">
        <v>453</v>
      </c>
      <c r="C193" s="57" t="s">
        <v>454</v>
      </c>
      <c r="D193" s="81" t="s">
        <v>1122</v>
      </c>
      <c r="E193" s="81" t="s">
        <v>1124</v>
      </c>
      <c r="F193" s="72" t="s">
        <v>1125</v>
      </c>
      <c r="G193" s="81" t="s">
        <v>1126</v>
      </c>
      <c r="H193" s="72" t="s">
        <v>199</v>
      </c>
      <c r="I193" s="72" t="s">
        <v>199</v>
      </c>
      <c r="J193" s="72" t="s">
        <v>199</v>
      </c>
      <c r="K193" s="81" t="s">
        <v>1135</v>
      </c>
      <c r="L193" s="81" t="s">
        <v>1136</v>
      </c>
      <c r="M193" s="81" t="s">
        <v>1137</v>
      </c>
      <c r="N193" s="72" t="s">
        <v>1130</v>
      </c>
      <c r="O193" s="72" t="s">
        <v>1131</v>
      </c>
      <c r="P193" s="72" t="s">
        <v>1664</v>
      </c>
      <c r="Q193" s="83">
        <v>45404</v>
      </c>
      <c r="R193" s="83">
        <v>45433</v>
      </c>
      <c r="S193" s="83" t="s">
        <v>1138</v>
      </c>
      <c r="T193" s="84">
        <f>(2.5*20*1)*(12000000/30/8)</f>
        <v>2500000</v>
      </c>
      <c r="U193" s="85">
        <v>185</v>
      </c>
      <c r="V193" s="91">
        <v>0.2</v>
      </c>
      <c r="W193" s="72" t="s">
        <v>1556</v>
      </c>
      <c r="X193" s="72" t="s">
        <v>207</v>
      </c>
      <c r="Y193" s="72" t="s">
        <v>199</v>
      </c>
      <c r="Z193" s="72" t="s">
        <v>199</v>
      </c>
      <c r="AA193" s="72" t="s">
        <v>199</v>
      </c>
      <c r="AB193" s="56" t="s">
        <v>1685</v>
      </c>
      <c r="AC193" s="56" t="s">
        <v>248</v>
      </c>
      <c r="AD193" s="56" t="s">
        <v>199</v>
      </c>
      <c r="AE193" s="56" t="s">
        <v>199</v>
      </c>
      <c r="AF193" s="56" t="s">
        <v>199</v>
      </c>
      <c r="AG193" s="56" t="s">
        <v>199</v>
      </c>
      <c r="AH193" s="87" t="s">
        <v>199</v>
      </c>
      <c r="AI193" s="87" t="s">
        <v>199</v>
      </c>
      <c r="AJ193" s="81" t="s">
        <v>655</v>
      </c>
    </row>
    <row r="194" spans="2:36" ht="128.25" hidden="1">
      <c r="B194" s="81" t="s">
        <v>453</v>
      </c>
      <c r="C194" s="57" t="s">
        <v>454</v>
      </c>
      <c r="D194" s="81" t="s">
        <v>1122</v>
      </c>
      <c r="E194" s="81" t="s">
        <v>1124</v>
      </c>
      <c r="F194" s="72" t="s">
        <v>1125</v>
      </c>
      <c r="G194" s="81" t="s">
        <v>1126</v>
      </c>
      <c r="H194" s="72" t="s">
        <v>199</v>
      </c>
      <c r="I194" s="72" t="s">
        <v>199</v>
      </c>
      <c r="J194" s="72" t="s">
        <v>199</v>
      </c>
      <c r="K194" s="81" t="s">
        <v>1139</v>
      </c>
      <c r="L194" s="81" t="s">
        <v>1140</v>
      </c>
      <c r="M194" s="81" t="s">
        <v>1141</v>
      </c>
      <c r="N194" s="72" t="s">
        <v>1130</v>
      </c>
      <c r="O194" s="72" t="s">
        <v>1131</v>
      </c>
      <c r="P194" s="72" t="s">
        <v>1664</v>
      </c>
      <c r="Q194" s="83">
        <v>45404</v>
      </c>
      <c r="R194" s="83">
        <v>45426</v>
      </c>
      <c r="S194" s="83" t="s">
        <v>1138</v>
      </c>
      <c r="T194" s="84">
        <f>(4*20*1)*(12000000/30/8)</f>
        <v>4000000</v>
      </c>
      <c r="U194" s="85">
        <v>185</v>
      </c>
      <c r="V194" s="91">
        <v>0.1</v>
      </c>
      <c r="W194" s="72" t="s">
        <v>1556</v>
      </c>
      <c r="X194" s="72" t="s">
        <v>1640</v>
      </c>
      <c r="Y194" s="72" t="s">
        <v>199</v>
      </c>
      <c r="Z194" s="72" t="s">
        <v>199</v>
      </c>
      <c r="AA194" s="72" t="s">
        <v>199</v>
      </c>
      <c r="AB194" s="56" t="s">
        <v>1685</v>
      </c>
      <c r="AC194" s="56" t="s">
        <v>248</v>
      </c>
      <c r="AD194" s="56" t="s">
        <v>199</v>
      </c>
      <c r="AE194" s="56" t="s">
        <v>199</v>
      </c>
      <c r="AF194" s="56" t="s">
        <v>199</v>
      </c>
      <c r="AG194" s="56" t="s">
        <v>199</v>
      </c>
      <c r="AH194" s="87" t="s">
        <v>199</v>
      </c>
      <c r="AI194" s="87" t="s">
        <v>199</v>
      </c>
      <c r="AJ194" s="81" t="s">
        <v>775</v>
      </c>
    </row>
    <row r="195" spans="2:36" ht="228" hidden="1">
      <c r="B195" s="81" t="s">
        <v>453</v>
      </c>
      <c r="C195" s="57" t="s">
        <v>454</v>
      </c>
      <c r="D195" s="81" t="s">
        <v>1122</v>
      </c>
      <c r="E195" s="81" t="s">
        <v>1124</v>
      </c>
      <c r="F195" s="72" t="s">
        <v>1125</v>
      </c>
      <c r="G195" s="81" t="s">
        <v>1126</v>
      </c>
      <c r="H195" s="72" t="s">
        <v>199</v>
      </c>
      <c r="I195" s="72" t="s">
        <v>199</v>
      </c>
      <c r="J195" s="72" t="s">
        <v>199</v>
      </c>
      <c r="K195" s="81" t="s">
        <v>1142</v>
      </c>
      <c r="L195" s="81" t="s">
        <v>1143</v>
      </c>
      <c r="M195" s="81" t="s">
        <v>1144</v>
      </c>
      <c r="N195" s="72" t="s">
        <v>1130</v>
      </c>
      <c r="O195" s="72" t="s">
        <v>1131</v>
      </c>
      <c r="P195" s="72" t="s">
        <v>1664</v>
      </c>
      <c r="Q195" s="83">
        <v>45427</v>
      </c>
      <c r="R195" s="83">
        <v>45450</v>
      </c>
      <c r="S195" s="83" t="s">
        <v>1138</v>
      </c>
      <c r="T195" s="84">
        <f>(4*20*1)*(12000000/30/8)</f>
        <v>4000000</v>
      </c>
      <c r="U195" s="85">
        <v>185</v>
      </c>
      <c r="V195" s="91">
        <v>0.1</v>
      </c>
      <c r="W195" s="72" t="s">
        <v>1556</v>
      </c>
      <c r="X195" s="72" t="s">
        <v>1640</v>
      </c>
      <c r="Y195" s="72" t="s">
        <v>199</v>
      </c>
      <c r="Z195" s="72" t="s">
        <v>199</v>
      </c>
      <c r="AA195" s="72" t="s">
        <v>199</v>
      </c>
      <c r="AB195" s="56" t="s">
        <v>1685</v>
      </c>
      <c r="AC195" s="56" t="s">
        <v>248</v>
      </c>
      <c r="AD195" s="56" t="s">
        <v>199</v>
      </c>
      <c r="AE195" s="56" t="s">
        <v>199</v>
      </c>
      <c r="AF195" s="56" t="s">
        <v>199</v>
      </c>
      <c r="AG195" s="56" t="s">
        <v>199</v>
      </c>
      <c r="AH195" s="87" t="s">
        <v>199</v>
      </c>
      <c r="AI195" s="87" t="s">
        <v>199</v>
      </c>
      <c r="AJ195" s="81" t="s">
        <v>775</v>
      </c>
    </row>
    <row r="196" spans="2:36" ht="128.25" hidden="1">
      <c r="B196" s="81" t="s">
        <v>453</v>
      </c>
      <c r="C196" s="57" t="s">
        <v>454</v>
      </c>
      <c r="D196" s="81" t="s">
        <v>1122</v>
      </c>
      <c r="E196" s="81" t="s">
        <v>1124</v>
      </c>
      <c r="F196" s="72" t="s">
        <v>1125</v>
      </c>
      <c r="G196" s="81" t="s">
        <v>1126</v>
      </c>
      <c r="H196" s="72" t="s">
        <v>199</v>
      </c>
      <c r="I196" s="72" t="s">
        <v>199</v>
      </c>
      <c r="J196" s="72" t="s">
        <v>199</v>
      </c>
      <c r="K196" s="81" t="s">
        <v>1145</v>
      </c>
      <c r="L196" s="81" t="s">
        <v>1146</v>
      </c>
      <c r="M196" s="81" t="s">
        <v>1147</v>
      </c>
      <c r="N196" s="72" t="s">
        <v>1130</v>
      </c>
      <c r="O196" s="72" t="s">
        <v>1131</v>
      </c>
      <c r="P196" s="72" t="s">
        <v>1664</v>
      </c>
      <c r="Q196" s="83">
        <v>45454</v>
      </c>
      <c r="R196" s="83">
        <v>45460</v>
      </c>
      <c r="S196" s="83" t="s">
        <v>1138</v>
      </c>
      <c r="T196" s="84">
        <f>(5*20*0.3)*(12000000/30/8)</f>
        <v>1500000</v>
      </c>
      <c r="U196" s="85">
        <v>185</v>
      </c>
      <c r="V196" s="91">
        <v>0.05</v>
      </c>
      <c r="W196" s="72" t="s">
        <v>1556</v>
      </c>
      <c r="X196" s="72" t="s">
        <v>1640</v>
      </c>
      <c r="Y196" s="72" t="s">
        <v>199</v>
      </c>
      <c r="Z196" s="72" t="s">
        <v>199</v>
      </c>
      <c r="AA196" s="72" t="s">
        <v>199</v>
      </c>
      <c r="AB196" s="56" t="s">
        <v>1685</v>
      </c>
      <c r="AC196" s="56" t="s">
        <v>248</v>
      </c>
      <c r="AD196" s="56" t="s">
        <v>199</v>
      </c>
      <c r="AE196" s="56" t="s">
        <v>199</v>
      </c>
      <c r="AF196" s="56" t="s">
        <v>199</v>
      </c>
      <c r="AG196" s="56" t="s">
        <v>199</v>
      </c>
      <c r="AH196" s="87" t="s">
        <v>199</v>
      </c>
      <c r="AI196" s="87" t="s">
        <v>199</v>
      </c>
      <c r="AJ196" s="81" t="s">
        <v>775</v>
      </c>
    </row>
    <row r="197" spans="2:36" ht="128.25" hidden="1">
      <c r="B197" s="81" t="s">
        <v>453</v>
      </c>
      <c r="C197" s="57" t="s">
        <v>454</v>
      </c>
      <c r="D197" s="81" t="s">
        <v>1122</v>
      </c>
      <c r="E197" s="81" t="s">
        <v>1124</v>
      </c>
      <c r="F197" s="72" t="s">
        <v>1125</v>
      </c>
      <c r="G197" s="81" t="s">
        <v>1126</v>
      </c>
      <c r="H197" s="72" t="s">
        <v>199</v>
      </c>
      <c r="I197" s="72" t="s">
        <v>199</v>
      </c>
      <c r="J197" s="72" t="s">
        <v>199</v>
      </c>
      <c r="K197" s="81" t="s">
        <v>1148</v>
      </c>
      <c r="L197" s="81" t="s">
        <v>1149</v>
      </c>
      <c r="M197" s="81" t="s">
        <v>1150</v>
      </c>
      <c r="N197" s="72" t="s">
        <v>1130</v>
      </c>
      <c r="O197" s="72" t="s">
        <v>1131</v>
      </c>
      <c r="P197" s="72" t="s">
        <v>1664</v>
      </c>
      <c r="Q197" s="83">
        <v>45461</v>
      </c>
      <c r="R197" s="83">
        <v>45471</v>
      </c>
      <c r="S197" s="83" t="s">
        <v>0</v>
      </c>
      <c r="T197" s="84">
        <f>(5*20*0.3)*(12000000/30/8)</f>
        <v>1500000</v>
      </c>
      <c r="U197" s="85">
        <v>185</v>
      </c>
      <c r="V197" s="91">
        <v>0.05</v>
      </c>
      <c r="W197" s="72" t="s">
        <v>1556</v>
      </c>
      <c r="X197" s="72" t="s">
        <v>1640</v>
      </c>
      <c r="Y197" s="72" t="s">
        <v>245</v>
      </c>
      <c r="Z197" s="72" t="s">
        <v>199</v>
      </c>
      <c r="AA197" s="72" t="s">
        <v>199</v>
      </c>
      <c r="AB197" s="56" t="s">
        <v>1685</v>
      </c>
      <c r="AC197" s="56" t="s">
        <v>248</v>
      </c>
      <c r="AD197" s="56" t="s">
        <v>199</v>
      </c>
      <c r="AE197" s="56" t="s">
        <v>199</v>
      </c>
      <c r="AF197" s="56" t="s">
        <v>199</v>
      </c>
      <c r="AG197" s="56" t="s">
        <v>199</v>
      </c>
      <c r="AH197" s="87" t="s">
        <v>199</v>
      </c>
      <c r="AI197" s="87" t="s">
        <v>199</v>
      </c>
      <c r="AJ197" s="81" t="s">
        <v>1151</v>
      </c>
    </row>
    <row r="198" spans="2:36" ht="128.25" hidden="1">
      <c r="B198" s="81" t="s">
        <v>453</v>
      </c>
      <c r="C198" s="57" t="s">
        <v>454</v>
      </c>
      <c r="D198" s="81" t="s">
        <v>1122</v>
      </c>
      <c r="E198" s="81" t="s">
        <v>1152</v>
      </c>
      <c r="F198" s="72" t="s">
        <v>1125</v>
      </c>
      <c r="G198" s="72" t="s">
        <v>199</v>
      </c>
      <c r="H198" s="81" t="s">
        <v>1126</v>
      </c>
      <c r="I198" s="72" t="s">
        <v>199</v>
      </c>
      <c r="J198" s="72" t="s">
        <v>199</v>
      </c>
      <c r="K198" s="81" t="s">
        <v>1153</v>
      </c>
      <c r="L198" s="81" t="s">
        <v>1154</v>
      </c>
      <c r="M198" s="81" t="s">
        <v>1155</v>
      </c>
      <c r="N198" s="72" t="s">
        <v>1130</v>
      </c>
      <c r="O198" s="72" t="s">
        <v>1131</v>
      </c>
      <c r="P198" s="72" t="s">
        <v>1664</v>
      </c>
      <c r="Q198" s="83">
        <v>45475</v>
      </c>
      <c r="R198" s="83">
        <v>45541</v>
      </c>
      <c r="S198" s="83" t="s">
        <v>512</v>
      </c>
      <c r="T198" s="84">
        <f>(2*20*2.2)*(12000000/30/8)</f>
        <v>4400000</v>
      </c>
      <c r="U198" s="85">
        <v>185</v>
      </c>
      <c r="V198" s="91">
        <v>0.3</v>
      </c>
      <c r="W198" s="72" t="s">
        <v>1556</v>
      </c>
      <c r="X198" s="72" t="s">
        <v>207</v>
      </c>
      <c r="Y198" s="72" t="s">
        <v>199</v>
      </c>
      <c r="Z198" s="72" t="s">
        <v>199</v>
      </c>
      <c r="AA198" s="72" t="s">
        <v>199</v>
      </c>
      <c r="AB198" s="56" t="s">
        <v>1685</v>
      </c>
      <c r="AC198" s="56" t="s">
        <v>248</v>
      </c>
      <c r="AD198" s="56" t="s">
        <v>199</v>
      </c>
      <c r="AE198" s="56" t="s">
        <v>199</v>
      </c>
      <c r="AF198" s="56" t="s">
        <v>199</v>
      </c>
      <c r="AG198" s="56" t="s">
        <v>199</v>
      </c>
      <c r="AH198" s="87" t="s">
        <v>199</v>
      </c>
      <c r="AI198" s="87" t="s">
        <v>199</v>
      </c>
      <c r="AJ198" s="81" t="s">
        <v>655</v>
      </c>
    </row>
    <row r="199" spans="2:36" ht="128.25" hidden="1">
      <c r="B199" s="81" t="s">
        <v>453</v>
      </c>
      <c r="C199" s="57" t="s">
        <v>454</v>
      </c>
      <c r="D199" s="81" t="s">
        <v>1122</v>
      </c>
      <c r="E199" s="81" t="s">
        <v>1152</v>
      </c>
      <c r="F199" s="72" t="s">
        <v>1125</v>
      </c>
      <c r="G199" s="72" t="s">
        <v>199</v>
      </c>
      <c r="H199" s="81" t="s">
        <v>1126</v>
      </c>
      <c r="I199" s="72" t="s">
        <v>199</v>
      </c>
      <c r="J199" s="72" t="s">
        <v>199</v>
      </c>
      <c r="K199" s="81" t="s">
        <v>1156</v>
      </c>
      <c r="L199" s="81" t="s">
        <v>1157</v>
      </c>
      <c r="M199" s="81" t="s">
        <v>1158</v>
      </c>
      <c r="N199" s="72" t="s">
        <v>1130</v>
      </c>
      <c r="O199" s="72" t="s">
        <v>1131</v>
      </c>
      <c r="P199" s="72" t="s">
        <v>1664</v>
      </c>
      <c r="Q199" s="83">
        <v>45544</v>
      </c>
      <c r="R199" s="83">
        <v>45576</v>
      </c>
      <c r="S199" s="83" t="s">
        <v>512</v>
      </c>
      <c r="T199" s="84">
        <f>(3*20*1)*(12000000/30/8)</f>
        <v>3000000</v>
      </c>
      <c r="U199" s="85">
        <v>185</v>
      </c>
      <c r="V199" s="91">
        <v>0.05</v>
      </c>
      <c r="W199" s="72" t="s">
        <v>1556</v>
      </c>
      <c r="X199" s="72" t="s">
        <v>207</v>
      </c>
      <c r="Y199" s="72" t="s">
        <v>199</v>
      </c>
      <c r="Z199" s="72" t="s">
        <v>199</v>
      </c>
      <c r="AA199" s="72" t="s">
        <v>199</v>
      </c>
      <c r="AB199" s="56" t="s">
        <v>1685</v>
      </c>
      <c r="AC199" s="56" t="s">
        <v>248</v>
      </c>
      <c r="AD199" s="56" t="s">
        <v>199</v>
      </c>
      <c r="AE199" s="56" t="s">
        <v>199</v>
      </c>
      <c r="AF199" s="56" t="s">
        <v>199</v>
      </c>
      <c r="AG199" s="56" t="s">
        <v>199</v>
      </c>
      <c r="AH199" s="87" t="s">
        <v>199</v>
      </c>
      <c r="AI199" s="87" t="s">
        <v>199</v>
      </c>
      <c r="AJ199" s="81" t="s">
        <v>655</v>
      </c>
    </row>
    <row r="200" spans="2:36" ht="128.25" hidden="1">
      <c r="B200" s="81" t="s">
        <v>453</v>
      </c>
      <c r="C200" s="57" t="s">
        <v>454</v>
      </c>
      <c r="D200" s="81" t="s">
        <v>1122</v>
      </c>
      <c r="E200" s="81" t="s">
        <v>1152</v>
      </c>
      <c r="F200" s="72" t="s">
        <v>1125</v>
      </c>
      <c r="G200" s="72" t="s">
        <v>199</v>
      </c>
      <c r="H200" s="81" t="s">
        <v>1126</v>
      </c>
      <c r="I200" s="72" t="s">
        <v>199</v>
      </c>
      <c r="J200" s="72" t="s">
        <v>199</v>
      </c>
      <c r="K200" s="81" t="s">
        <v>1159</v>
      </c>
      <c r="L200" s="81" t="s">
        <v>1154</v>
      </c>
      <c r="M200" s="81" t="s">
        <v>1160</v>
      </c>
      <c r="N200" s="72" t="s">
        <v>1130</v>
      </c>
      <c r="O200" s="72" t="s">
        <v>1131</v>
      </c>
      <c r="P200" s="72" t="s">
        <v>1664</v>
      </c>
      <c r="Q200" s="83">
        <v>45544</v>
      </c>
      <c r="R200" s="83">
        <v>45596</v>
      </c>
      <c r="S200" s="83" t="s">
        <v>512</v>
      </c>
      <c r="T200" s="84">
        <f>(1*20*2.7)*(12000000/30/8)</f>
        <v>2700000</v>
      </c>
      <c r="U200" s="85">
        <v>185</v>
      </c>
      <c r="V200" s="91">
        <v>0.3</v>
      </c>
      <c r="W200" s="72" t="s">
        <v>1556</v>
      </c>
      <c r="X200" s="72" t="s">
        <v>199</v>
      </c>
      <c r="Y200" s="72" t="s">
        <v>199</v>
      </c>
      <c r="Z200" s="72" t="s">
        <v>199</v>
      </c>
      <c r="AA200" s="72" t="s">
        <v>199</v>
      </c>
      <c r="AB200" s="56" t="s">
        <v>1685</v>
      </c>
      <c r="AC200" s="56" t="s">
        <v>248</v>
      </c>
      <c r="AD200" s="56" t="s">
        <v>199</v>
      </c>
      <c r="AE200" s="56" t="s">
        <v>199</v>
      </c>
      <c r="AF200" s="56" t="s">
        <v>199</v>
      </c>
      <c r="AG200" s="56" t="s">
        <v>199</v>
      </c>
      <c r="AH200" s="87" t="s">
        <v>199</v>
      </c>
      <c r="AI200" s="87" t="s">
        <v>199</v>
      </c>
      <c r="AJ200" s="81" t="s">
        <v>655</v>
      </c>
    </row>
    <row r="201" spans="2:36" ht="128.25" hidden="1">
      <c r="B201" s="81" t="s">
        <v>453</v>
      </c>
      <c r="C201" s="57" t="s">
        <v>454</v>
      </c>
      <c r="D201" s="81" t="s">
        <v>1122</v>
      </c>
      <c r="E201" s="81" t="s">
        <v>1152</v>
      </c>
      <c r="F201" s="72" t="s">
        <v>1125</v>
      </c>
      <c r="G201" s="72" t="s">
        <v>199</v>
      </c>
      <c r="H201" s="81" t="s">
        <v>1126</v>
      </c>
      <c r="I201" s="72" t="s">
        <v>199</v>
      </c>
      <c r="J201" s="72" t="s">
        <v>199</v>
      </c>
      <c r="K201" s="81" t="s">
        <v>1161</v>
      </c>
      <c r="L201" s="81" t="s">
        <v>1162</v>
      </c>
      <c r="M201" s="81" t="s">
        <v>1163</v>
      </c>
      <c r="N201" s="72" t="s">
        <v>1130</v>
      </c>
      <c r="O201" s="72" t="s">
        <v>1131</v>
      </c>
      <c r="P201" s="72" t="s">
        <v>1664</v>
      </c>
      <c r="Q201" s="83">
        <v>45597</v>
      </c>
      <c r="R201" s="83">
        <v>45625</v>
      </c>
      <c r="S201" s="83" t="s">
        <v>512</v>
      </c>
      <c r="T201" s="84">
        <f>(5*20*1)*(12000000/30/8)</f>
        <v>5000000</v>
      </c>
      <c r="U201" s="85">
        <v>185</v>
      </c>
      <c r="V201" s="91">
        <v>0.3</v>
      </c>
      <c r="W201" s="72" t="s">
        <v>1556</v>
      </c>
      <c r="X201" s="72" t="s">
        <v>207</v>
      </c>
      <c r="Y201" s="72" t="s">
        <v>1687</v>
      </c>
      <c r="Z201" s="72" t="s">
        <v>199</v>
      </c>
      <c r="AA201" s="72" t="s">
        <v>199</v>
      </c>
      <c r="AB201" s="56" t="s">
        <v>1685</v>
      </c>
      <c r="AC201" s="56" t="s">
        <v>248</v>
      </c>
      <c r="AD201" s="56" t="s">
        <v>199</v>
      </c>
      <c r="AE201" s="56" t="s">
        <v>199</v>
      </c>
      <c r="AF201" s="56" t="s">
        <v>199</v>
      </c>
      <c r="AG201" s="56" t="s">
        <v>199</v>
      </c>
      <c r="AH201" s="87" t="s">
        <v>199</v>
      </c>
      <c r="AI201" s="87" t="s">
        <v>199</v>
      </c>
      <c r="AJ201" s="81" t="s">
        <v>655</v>
      </c>
    </row>
    <row r="202" spans="2:36" ht="128.25" hidden="1">
      <c r="B202" s="81" t="s">
        <v>453</v>
      </c>
      <c r="C202" s="57" t="s">
        <v>454</v>
      </c>
      <c r="D202" s="81" t="s">
        <v>1122</v>
      </c>
      <c r="E202" s="81" t="s">
        <v>1152</v>
      </c>
      <c r="F202" s="72" t="s">
        <v>1125</v>
      </c>
      <c r="G202" s="72" t="s">
        <v>199</v>
      </c>
      <c r="H202" s="81" t="s">
        <v>1126</v>
      </c>
      <c r="I202" s="72" t="s">
        <v>199</v>
      </c>
      <c r="J202" s="72" t="s">
        <v>199</v>
      </c>
      <c r="K202" s="81" t="s">
        <v>1164</v>
      </c>
      <c r="L202" s="81" t="s">
        <v>1157</v>
      </c>
      <c r="M202" s="81" t="s">
        <v>1165</v>
      </c>
      <c r="N202" s="72" t="s">
        <v>1130</v>
      </c>
      <c r="O202" s="72" t="s">
        <v>1131</v>
      </c>
      <c r="P202" s="72" t="s">
        <v>1664</v>
      </c>
      <c r="Q202" s="83">
        <v>45614</v>
      </c>
      <c r="R202" s="83">
        <v>45646</v>
      </c>
      <c r="S202" s="83" t="s">
        <v>512</v>
      </c>
      <c r="T202" s="84">
        <f>(2*20*1.1)*(12000000/30/8)</f>
        <v>2200000</v>
      </c>
      <c r="U202" s="85">
        <v>185</v>
      </c>
      <c r="V202" s="91">
        <v>0.05</v>
      </c>
      <c r="W202" s="72" t="s">
        <v>1556</v>
      </c>
      <c r="X202" s="72" t="s">
        <v>207</v>
      </c>
      <c r="Y202" s="72" t="s">
        <v>1687</v>
      </c>
      <c r="Z202" s="72" t="s">
        <v>199</v>
      </c>
      <c r="AA202" s="72" t="s">
        <v>199</v>
      </c>
      <c r="AB202" s="56" t="s">
        <v>1685</v>
      </c>
      <c r="AC202" s="56" t="s">
        <v>248</v>
      </c>
      <c r="AD202" s="56" t="s">
        <v>199</v>
      </c>
      <c r="AE202" s="56" t="s">
        <v>199</v>
      </c>
      <c r="AF202" s="56" t="s">
        <v>199</v>
      </c>
      <c r="AG202" s="56" t="s">
        <v>199</v>
      </c>
      <c r="AH202" s="87" t="s">
        <v>199</v>
      </c>
      <c r="AI202" s="87" t="s">
        <v>199</v>
      </c>
      <c r="AJ202" s="81" t="s">
        <v>655</v>
      </c>
    </row>
    <row r="203" spans="2:36" ht="171" hidden="1">
      <c r="B203" s="81" t="s">
        <v>453</v>
      </c>
      <c r="C203" s="92" t="s">
        <v>859</v>
      </c>
      <c r="D203" s="81" t="s">
        <v>1173</v>
      </c>
      <c r="E203" s="81" t="s">
        <v>1175</v>
      </c>
      <c r="F203" s="72" t="s">
        <v>1125</v>
      </c>
      <c r="G203" s="81" t="s">
        <v>1176</v>
      </c>
      <c r="H203" s="72" t="s">
        <v>199</v>
      </c>
      <c r="I203" s="72" t="s">
        <v>199</v>
      </c>
      <c r="J203" s="72" t="s">
        <v>199</v>
      </c>
      <c r="K203" s="81" t="s">
        <v>1177</v>
      </c>
      <c r="L203" s="81" t="s">
        <v>1178</v>
      </c>
      <c r="M203" s="81" t="s">
        <v>1179</v>
      </c>
      <c r="N203" s="72" t="s">
        <v>1130</v>
      </c>
      <c r="O203" s="72"/>
      <c r="P203" s="72" t="s">
        <v>1664</v>
      </c>
      <c r="Q203" s="83">
        <v>45323</v>
      </c>
      <c r="R203" s="83">
        <v>45418</v>
      </c>
      <c r="S203" s="83" t="s">
        <v>1664</v>
      </c>
      <c r="T203" s="84">
        <f>(4*20*3)*(12000000/30/8)</f>
        <v>12000000</v>
      </c>
      <c r="U203" s="85">
        <v>185</v>
      </c>
      <c r="V203" s="91">
        <v>0.45</v>
      </c>
      <c r="W203" s="72" t="s">
        <v>1556</v>
      </c>
      <c r="X203" s="72" t="s">
        <v>207</v>
      </c>
      <c r="Y203" s="72" t="s">
        <v>1687</v>
      </c>
      <c r="Z203" s="72" t="s">
        <v>354</v>
      </c>
      <c r="AA203" s="72" t="s">
        <v>199</v>
      </c>
      <c r="AB203" s="56" t="s">
        <v>1685</v>
      </c>
      <c r="AC203" s="56" t="s">
        <v>248</v>
      </c>
      <c r="AD203" s="56" t="s">
        <v>199</v>
      </c>
      <c r="AE203" s="56" t="s">
        <v>199</v>
      </c>
      <c r="AF203" s="56" t="s">
        <v>199</v>
      </c>
      <c r="AG203" s="56" t="s">
        <v>199</v>
      </c>
      <c r="AH203" s="87" t="s">
        <v>199</v>
      </c>
      <c r="AI203" s="87" t="s">
        <v>199</v>
      </c>
      <c r="AJ203" s="81" t="s">
        <v>655</v>
      </c>
    </row>
    <row r="204" spans="2:36" ht="171" hidden="1">
      <c r="B204" s="81" t="s">
        <v>453</v>
      </c>
      <c r="C204" s="92" t="s">
        <v>859</v>
      </c>
      <c r="D204" s="81" t="s">
        <v>1173</v>
      </c>
      <c r="E204" s="81" t="s">
        <v>1175</v>
      </c>
      <c r="F204" s="72" t="s">
        <v>1125</v>
      </c>
      <c r="G204" s="81" t="s">
        <v>1176</v>
      </c>
      <c r="H204" s="72" t="s">
        <v>199</v>
      </c>
      <c r="I204" s="72" t="s">
        <v>199</v>
      </c>
      <c r="J204" s="72" t="s">
        <v>199</v>
      </c>
      <c r="K204" s="81" t="s">
        <v>1180</v>
      </c>
      <c r="L204" s="81" t="s">
        <v>1181</v>
      </c>
      <c r="M204" s="81" t="s">
        <v>1182</v>
      </c>
      <c r="N204" s="72" t="s">
        <v>1130</v>
      </c>
      <c r="O204" s="72" t="s">
        <v>1183</v>
      </c>
      <c r="P204" s="72" t="s">
        <v>1664</v>
      </c>
      <c r="Q204" s="83">
        <v>45418</v>
      </c>
      <c r="R204" s="83">
        <v>45450</v>
      </c>
      <c r="S204" s="83" t="s">
        <v>1664</v>
      </c>
      <c r="T204" s="84">
        <f>(2*20*1)*(12000000/30/8)</f>
        <v>2000000</v>
      </c>
      <c r="U204" s="85">
        <v>185</v>
      </c>
      <c r="V204" s="91">
        <v>0.05</v>
      </c>
      <c r="W204" s="72" t="s">
        <v>1556</v>
      </c>
      <c r="X204" s="72" t="s">
        <v>207</v>
      </c>
      <c r="Y204" s="72" t="s">
        <v>1687</v>
      </c>
      <c r="Z204" s="72" t="s">
        <v>354</v>
      </c>
      <c r="AA204" s="72" t="s">
        <v>199</v>
      </c>
      <c r="AB204" s="56" t="s">
        <v>1685</v>
      </c>
      <c r="AC204" s="56" t="s">
        <v>248</v>
      </c>
      <c r="AD204" s="56" t="s">
        <v>199</v>
      </c>
      <c r="AE204" s="56" t="s">
        <v>199</v>
      </c>
      <c r="AF204" s="56" t="s">
        <v>199</v>
      </c>
      <c r="AG204" s="56" t="s">
        <v>199</v>
      </c>
      <c r="AH204" s="87" t="s">
        <v>199</v>
      </c>
      <c r="AI204" s="87" t="s">
        <v>199</v>
      </c>
      <c r="AJ204" s="81" t="s">
        <v>655</v>
      </c>
    </row>
    <row r="205" spans="2:36" ht="171" hidden="1">
      <c r="B205" s="81" t="s">
        <v>453</v>
      </c>
      <c r="C205" s="92" t="s">
        <v>859</v>
      </c>
      <c r="D205" s="81" t="s">
        <v>1173</v>
      </c>
      <c r="E205" s="81" t="s">
        <v>1184</v>
      </c>
      <c r="F205" s="72" t="s">
        <v>1125</v>
      </c>
      <c r="G205" s="81" t="s">
        <v>1176</v>
      </c>
      <c r="H205" s="72" t="s">
        <v>199</v>
      </c>
      <c r="I205" s="72" t="s">
        <v>199</v>
      </c>
      <c r="J205" s="72" t="s">
        <v>199</v>
      </c>
      <c r="K205" s="81" t="s">
        <v>1185</v>
      </c>
      <c r="L205" s="81" t="s">
        <v>1186</v>
      </c>
      <c r="M205" s="81" t="s">
        <v>1187</v>
      </c>
      <c r="N205" s="72" t="s">
        <v>1130</v>
      </c>
      <c r="O205" s="72" t="s">
        <v>1183</v>
      </c>
      <c r="P205" s="72" t="s">
        <v>1664</v>
      </c>
      <c r="Q205" s="83">
        <v>45323</v>
      </c>
      <c r="R205" s="83">
        <v>45418</v>
      </c>
      <c r="S205" s="83" t="s">
        <v>1664</v>
      </c>
      <c r="T205" s="84">
        <f>(4.4*20*3)*(12000000/30/8)</f>
        <v>13200000</v>
      </c>
      <c r="U205" s="85">
        <v>185</v>
      </c>
      <c r="V205" s="91">
        <v>0.45</v>
      </c>
      <c r="W205" s="72" t="s">
        <v>207</v>
      </c>
      <c r="X205" s="72" t="s">
        <v>1687</v>
      </c>
      <c r="Y205" s="72" t="s">
        <v>354</v>
      </c>
      <c r="Z205" s="72" t="s">
        <v>199</v>
      </c>
      <c r="AA205" s="72" t="s">
        <v>199</v>
      </c>
      <c r="AB205" s="56" t="s">
        <v>1682</v>
      </c>
      <c r="AC205" s="56" t="s">
        <v>248</v>
      </c>
      <c r="AD205" s="56" t="s">
        <v>199</v>
      </c>
      <c r="AE205" s="56" t="s">
        <v>199</v>
      </c>
      <c r="AF205" s="56" t="s">
        <v>199</v>
      </c>
      <c r="AG205" s="56" t="s">
        <v>199</v>
      </c>
      <c r="AH205" s="87" t="s">
        <v>199</v>
      </c>
      <c r="AI205" s="87" t="s">
        <v>199</v>
      </c>
      <c r="AJ205" s="81" t="s">
        <v>655</v>
      </c>
    </row>
    <row r="206" spans="2:36" s="93" customFormat="1" ht="171" hidden="1">
      <c r="B206" s="81" t="s">
        <v>453</v>
      </c>
      <c r="C206" s="92" t="s">
        <v>859</v>
      </c>
      <c r="D206" s="81" t="s">
        <v>1173</v>
      </c>
      <c r="E206" s="81" t="s">
        <v>1184</v>
      </c>
      <c r="F206" s="72" t="s">
        <v>1125</v>
      </c>
      <c r="G206" s="81" t="s">
        <v>1176</v>
      </c>
      <c r="H206" s="72" t="s">
        <v>199</v>
      </c>
      <c r="I206" s="72" t="s">
        <v>199</v>
      </c>
      <c r="J206" s="72" t="s">
        <v>199</v>
      </c>
      <c r="K206" s="81" t="s">
        <v>1188</v>
      </c>
      <c r="L206" s="81" t="s">
        <v>1189</v>
      </c>
      <c r="M206" s="81" t="s">
        <v>1190</v>
      </c>
      <c r="N206" s="72" t="s">
        <v>491</v>
      </c>
      <c r="O206" s="72" t="s">
        <v>1191</v>
      </c>
      <c r="P206" s="72" t="s">
        <v>1664</v>
      </c>
      <c r="Q206" s="83">
        <v>45418</v>
      </c>
      <c r="R206" s="83">
        <v>45450</v>
      </c>
      <c r="S206" s="83" t="s">
        <v>1664</v>
      </c>
      <c r="T206" s="39" t="s">
        <v>1578</v>
      </c>
      <c r="U206" s="39" t="s">
        <v>1578</v>
      </c>
      <c r="V206" s="91">
        <v>0.05</v>
      </c>
      <c r="W206" s="72" t="s">
        <v>207</v>
      </c>
      <c r="X206" s="72" t="s">
        <v>1687</v>
      </c>
      <c r="Y206" s="72" t="s">
        <v>354</v>
      </c>
      <c r="Z206" s="72" t="s">
        <v>199</v>
      </c>
      <c r="AA206" s="72" t="s">
        <v>199</v>
      </c>
      <c r="AB206" s="56" t="s">
        <v>1682</v>
      </c>
      <c r="AC206" s="56" t="s">
        <v>248</v>
      </c>
      <c r="AD206" s="56" t="s">
        <v>199</v>
      </c>
      <c r="AE206" s="56" t="s">
        <v>199</v>
      </c>
      <c r="AF206" s="56" t="s">
        <v>199</v>
      </c>
      <c r="AG206" s="72" t="s">
        <v>199</v>
      </c>
      <c r="AH206" s="87" t="s">
        <v>199</v>
      </c>
      <c r="AI206" s="87" t="s">
        <v>199</v>
      </c>
      <c r="AJ206" s="81" t="s">
        <v>655</v>
      </c>
    </row>
    <row r="207" spans="2:36" ht="171" hidden="1">
      <c r="B207" s="81" t="s">
        <v>453</v>
      </c>
      <c r="C207" s="92" t="s">
        <v>859</v>
      </c>
      <c r="D207" s="81" t="s">
        <v>1173</v>
      </c>
      <c r="E207" s="81" t="s">
        <v>1184</v>
      </c>
      <c r="F207" s="72" t="s">
        <v>1125</v>
      </c>
      <c r="G207" s="81" t="s">
        <v>1176</v>
      </c>
      <c r="H207" s="72" t="s">
        <v>199</v>
      </c>
      <c r="I207" s="72" t="s">
        <v>199</v>
      </c>
      <c r="J207" s="72" t="s">
        <v>199</v>
      </c>
      <c r="K207" s="81" t="s">
        <v>1192</v>
      </c>
      <c r="L207" s="81" t="s">
        <v>1193</v>
      </c>
      <c r="M207" s="81" t="s">
        <v>1194</v>
      </c>
      <c r="N207" s="72" t="s">
        <v>491</v>
      </c>
      <c r="O207" s="72" t="s">
        <v>1191</v>
      </c>
      <c r="P207" s="72" t="s">
        <v>1664</v>
      </c>
      <c r="Q207" s="83">
        <v>45418</v>
      </c>
      <c r="R207" s="83">
        <v>45544</v>
      </c>
      <c r="S207" s="83" t="s">
        <v>1664</v>
      </c>
      <c r="T207" s="39" t="s">
        <v>1578</v>
      </c>
      <c r="U207" s="39" t="s">
        <v>1578</v>
      </c>
      <c r="V207" s="91">
        <v>0.15</v>
      </c>
      <c r="W207" s="72" t="s">
        <v>207</v>
      </c>
      <c r="X207" s="72" t="s">
        <v>1687</v>
      </c>
      <c r="Y207" s="72" t="s">
        <v>354</v>
      </c>
      <c r="Z207" s="72" t="s">
        <v>199</v>
      </c>
      <c r="AA207" s="72" t="s">
        <v>199</v>
      </c>
      <c r="AB207" s="56" t="s">
        <v>1682</v>
      </c>
      <c r="AC207" s="56" t="s">
        <v>248</v>
      </c>
      <c r="AD207" s="56" t="s">
        <v>199</v>
      </c>
      <c r="AE207" s="56" t="s">
        <v>199</v>
      </c>
      <c r="AF207" s="56" t="s">
        <v>199</v>
      </c>
      <c r="AG207" s="72" t="s">
        <v>199</v>
      </c>
      <c r="AH207" s="87" t="s">
        <v>199</v>
      </c>
      <c r="AI207" s="87" t="s">
        <v>199</v>
      </c>
      <c r="AJ207" s="81" t="s">
        <v>655</v>
      </c>
    </row>
    <row r="208" spans="2:36" ht="171" hidden="1">
      <c r="B208" s="81" t="s">
        <v>453</v>
      </c>
      <c r="C208" s="92" t="s">
        <v>859</v>
      </c>
      <c r="D208" s="81" t="s">
        <v>1173</v>
      </c>
      <c r="E208" s="81" t="s">
        <v>1184</v>
      </c>
      <c r="F208" s="72" t="s">
        <v>1125</v>
      </c>
      <c r="G208" s="81" t="s">
        <v>1176</v>
      </c>
      <c r="H208" s="72" t="s">
        <v>199</v>
      </c>
      <c r="I208" s="72" t="s">
        <v>199</v>
      </c>
      <c r="J208" s="72" t="s">
        <v>199</v>
      </c>
      <c r="K208" s="81" t="s">
        <v>1195</v>
      </c>
      <c r="L208" s="81" t="s">
        <v>1196</v>
      </c>
      <c r="M208" s="81" t="s">
        <v>1197</v>
      </c>
      <c r="N208" s="72" t="s">
        <v>491</v>
      </c>
      <c r="O208" s="72" t="s">
        <v>1191</v>
      </c>
      <c r="P208" s="72" t="s">
        <v>1664</v>
      </c>
      <c r="Q208" s="83">
        <v>45545</v>
      </c>
      <c r="R208" s="83">
        <v>45576</v>
      </c>
      <c r="S208" s="83" t="s">
        <v>512</v>
      </c>
      <c r="T208" s="39" t="s">
        <v>1578</v>
      </c>
      <c r="U208" s="39" t="s">
        <v>1578</v>
      </c>
      <c r="V208" s="91">
        <v>0.05</v>
      </c>
      <c r="W208" s="72" t="s">
        <v>207</v>
      </c>
      <c r="X208" s="72" t="s">
        <v>1687</v>
      </c>
      <c r="Y208" s="72" t="s">
        <v>354</v>
      </c>
      <c r="Z208" s="72" t="s">
        <v>199</v>
      </c>
      <c r="AA208" s="72" t="s">
        <v>199</v>
      </c>
      <c r="AB208" s="56" t="s">
        <v>1682</v>
      </c>
      <c r="AC208" s="56" t="s">
        <v>248</v>
      </c>
      <c r="AD208" s="56" t="s">
        <v>199</v>
      </c>
      <c r="AE208" s="56" t="s">
        <v>199</v>
      </c>
      <c r="AF208" s="56" t="s">
        <v>199</v>
      </c>
      <c r="AG208" s="56" t="s">
        <v>199</v>
      </c>
      <c r="AH208" s="87" t="s">
        <v>199</v>
      </c>
      <c r="AI208" s="87" t="s">
        <v>199</v>
      </c>
      <c r="AJ208" s="81" t="s">
        <v>655</v>
      </c>
    </row>
    <row r="209" spans="2:36" ht="171" hidden="1">
      <c r="B209" s="81" t="s">
        <v>453</v>
      </c>
      <c r="C209" s="92" t="s">
        <v>859</v>
      </c>
      <c r="D209" s="81" t="s">
        <v>1173</v>
      </c>
      <c r="E209" s="81" t="s">
        <v>1184</v>
      </c>
      <c r="F209" s="72" t="s">
        <v>1125</v>
      </c>
      <c r="G209" s="81" t="s">
        <v>1176</v>
      </c>
      <c r="H209" s="72" t="s">
        <v>199</v>
      </c>
      <c r="I209" s="72" t="s">
        <v>199</v>
      </c>
      <c r="J209" s="72" t="s">
        <v>199</v>
      </c>
      <c r="K209" s="81" t="s">
        <v>1198</v>
      </c>
      <c r="L209" s="81" t="s">
        <v>1199</v>
      </c>
      <c r="M209" s="81" t="s">
        <v>1200</v>
      </c>
      <c r="N209" s="72" t="s">
        <v>491</v>
      </c>
      <c r="O209" s="72" t="s">
        <v>1191</v>
      </c>
      <c r="P209" s="72" t="s">
        <v>1664</v>
      </c>
      <c r="Q209" s="83">
        <v>45580</v>
      </c>
      <c r="R209" s="83">
        <v>45614</v>
      </c>
      <c r="S209" s="83" t="s">
        <v>1664</v>
      </c>
      <c r="T209" s="39" t="s">
        <v>1578</v>
      </c>
      <c r="U209" s="39" t="s">
        <v>1578</v>
      </c>
      <c r="V209" s="91">
        <v>0.25</v>
      </c>
      <c r="W209" s="72" t="s">
        <v>207</v>
      </c>
      <c r="X209" s="72" t="s">
        <v>1687</v>
      </c>
      <c r="Y209" s="72" t="s">
        <v>354</v>
      </c>
      <c r="Z209" s="72" t="s">
        <v>199</v>
      </c>
      <c r="AA209" s="72" t="s">
        <v>199</v>
      </c>
      <c r="AB209" s="56" t="s">
        <v>1682</v>
      </c>
      <c r="AC209" s="56" t="s">
        <v>248</v>
      </c>
      <c r="AD209" s="56" t="s">
        <v>199</v>
      </c>
      <c r="AE209" s="56" t="s">
        <v>199</v>
      </c>
      <c r="AF209" s="56" t="s">
        <v>199</v>
      </c>
      <c r="AG209" s="56" t="s">
        <v>199</v>
      </c>
      <c r="AH209" s="87" t="s">
        <v>199</v>
      </c>
      <c r="AI209" s="87" t="s">
        <v>199</v>
      </c>
      <c r="AJ209" s="81" t="s">
        <v>655</v>
      </c>
    </row>
    <row r="210" spans="2:36" ht="171" hidden="1">
      <c r="B210" s="81" t="s">
        <v>453</v>
      </c>
      <c r="C210" s="92" t="s">
        <v>859</v>
      </c>
      <c r="D210" s="81" t="s">
        <v>1173</v>
      </c>
      <c r="E210" s="81" t="s">
        <v>1184</v>
      </c>
      <c r="F210" s="72" t="s">
        <v>1125</v>
      </c>
      <c r="G210" s="81" t="s">
        <v>1176</v>
      </c>
      <c r="H210" s="72" t="s">
        <v>199</v>
      </c>
      <c r="I210" s="72" t="s">
        <v>199</v>
      </c>
      <c r="J210" s="72" t="s">
        <v>199</v>
      </c>
      <c r="K210" s="81" t="s">
        <v>1201</v>
      </c>
      <c r="L210" s="81" t="s">
        <v>1202</v>
      </c>
      <c r="M210" s="81" t="s">
        <v>1203</v>
      </c>
      <c r="N210" s="72" t="s">
        <v>491</v>
      </c>
      <c r="O210" s="72" t="s">
        <v>1191</v>
      </c>
      <c r="P210" s="72" t="s">
        <v>1664</v>
      </c>
      <c r="Q210" s="83">
        <v>45615</v>
      </c>
      <c r="R210" s="83">
        <v>45646</v>
      </c>
      <c r="S210" s="83" t="s">
        <v>512</v>
      </c>
      <c r="T210" s="39" t="s">
        <v>1578</v>
      </c>
      <c r="U210" s="39" t="s">
        <v>1578</v>
      </c>
      <c r="V210" s="91">
        <v>0.05</v>
      </c>
      <c r="W210" s="72" t="s">
        <v>207</v>
      </c>
      <c r="X210" s="72" t="s">
        <v>1687</v>
      </c>
      <c r="Y210" s="72" t="s">
        <v>354</v>
      </c>
      <c r="Z210" s="72" t="s">
        <v>199</v>
      </c>
      <c r="AA210" s="72" t="s">
        <v>199</v>
      </c>
      <c r="AB210" s="56" t="s">
        <v>1682</v>
      </c>
      <c r="AC210" s="56" t="s">
        <v>248</v>
      </c>
      <c r="AD210" s="56" t="s">
        <v>199</v>
      </c>
      <c r="AE210" s="56" t="s">
        <v>199</v>
      </c>
      <c r="AF210" s="56" t="s">
        <v>199</v>
      </c>
      <c r="AG210" s="56" t="s">
        <v>199</v>
      </c>
      <c r="AH210" s="87" t="s">
        <v>199</v>
      </c>
      <c r="AI210" s="87" t="s">
        <v>199</v>
      </c>
      <c r="AJ210" s="81" t="s">
        <v>655</v>
      </c>
    </row>
    <row r="211" spans="2:36" ht="171" hidden="1">
      <c r="B211" s="81" t="s">
        <v>453</v>
      </c>
      <c r="C211" s="92" t="s">
        <v>859</v>
      </c>
      <c r="D211" s="81" t="s">
        <v>1173</v>
      </c>
      <c r="E211" s="81" t="s">
        <v>1204</v>
      </c>
      <c r="F211" s="72" t="s">
        <v>1125</v>
      </c>
      <c r="G211" s="81" t="s">
        <v>1176</v>
      </c>
      <c r="H211" s="72" t="s">
        <v>199</v>
      </c>
      <c r="I211" s="72" t="s">
        <v>199</v>
      </c>
      <c r="J211" s="72" t="s">
        <v>199</v>
      </c>
      <c r="K211" s="81" t="s">
        <v>1205</v>
      </c>
      <c r="L211" s="81" t="s">
        <v>1206</v>
      </c>
      <c r="M211" s="81" t="s">
        <v>1207</v>
      </c>
      <c r="N211" s="72" t="s">
        <v>491</v>
      </c>
      <c r="O211" s="72" t="s">
        <v>1191</v>
      </c>
      <c r="P211" s="72" t="s">
        <v>1664</v>
      </c>
      <c r="Q211" s="83">
        <v>45323</v>
      </c>
      <c r="R211" s="83">
        <v>45418</v>
      </c>
      <c r="S211" s="83" t="s">
        <v>1664</v>
      </c>
      <c r="T211" s="39" t="s">
        <v>1578</v>
      </c>
      <c r="U211" s="39" t="s">
        <v>1578</v>
      </c>
      <c r="V211" s="91">
        <v>0.45</v>
      </c>
      <c r="W211" s="72" t="s">
        <v>207</v>
      </c>
      <c r="X211" s="72" t="s">
        <v>1687</v>
      </c>
      <c r="Y211" s="72" t="s">
        <v>354</v>
      </c>
      <c r="Z211" s="72" t="s">
        <v>199</v>
      </c>
      <c r="AA211" s="72" t="s">
        <v>199</v>
      </c>
      <c r="AB211" s="56" t="s">
        <v>1685</v>
      </c>
      <c r="AC211" s="56" t="s">
        <v>248</v>
      </c>
      <c r="AD211" s="56" t="s">
        <v>199</v>
      </c>
      <c r="AE211" s="56" t="s">
        <v>199</v>
      </c>
      <c r="AF211" s="56" t="s">
        <v>199</v>
      </c>
      <c r="AG211" s="56" t="s">
        <v>199</v>
      </c>
      <c r="AH211" s="87" t="s">
        <v>199</v>
      </c>
      <c r="AI211" s="87" t="s">
        <v>199</v>
      </c>
      <c r="AJ211" s="81" t="s">
        <v>655</v>
      </c>
    </row>
    <row r="212" spans="2:36" ht="171" hidden="1">
      <c r="B212" s="81" t="s">
        <v>453</v>
      </c>
      <c r="C212" s="92" t="s">
        <v>859</v>
      </c>
      <c r="D212" s="81" t="s">
        <v>1173</v>
      </c>
      <c r="E212" s="81" t="s">
        <v>1204</v>
      </c>
      <c r="F212" s="72" t="s">
        <v>1125</v>
      </c>
      <c r="G212" s="81" t="s">
        <v>1176</v>
      </c>
      <c r="H212" s="72" t="s">
        <v>199</v>
      </c>
      <c r="I212" s="72" t="s">
        <v>199</v>
      </c>
      <c r="J212" s="72" t="s">
        <v>199</v>
      </c>
      <c r="K212" s="81" t="s">
        <v>1208</v>
      </c>
      <c r="L212" s="81" t="s">
        <v>1209</v>
      </c>
      <c r="M212" s="81" t="s">
        <v>1210</v>
      </c>
      <c r="N212" s="72" t="s">
        <v>491</v>
      </c>
      <c r="O212" s="72" t="s">
        <v>1191</v>
      </c>
      <c r="P212" s="72" t="s">
        <v>1664</v>
      </c>
      <c r="Q212" s="83">
        <v>45418</v>
      </c>
      <c r="R212" s="83">
        <v>45450</v>
      </c>
      <c r="S212" s="83" t="s">
        <v>1664</v>
      </c>
      <c r="T212" s="39" t="s">
        <v>1578</v>
      </c>
      <c r="U212" s="39" t="s">
        <v>1578</v>
      </c>
      <c r="V212" s="91">
        <v>0.05</v>
      </c>
      <c r="W212" s="72" t="s">
        <v>207</v>
      </c>
      <c r="X212" s="72" t="s">
        <v>1687</v>
      </c>
      <c r="Y212" s="72" t="s">
        <v>354</v>
      </c>
      <c r="Z212" s="72" t="s">
        <v>199</v>
      </c>
      <c r="AA212" s="72" t="s">
        <v>199</v>
      </c>
      <c r="AB212" s="56" t="s">
        <v>1685</v>
      </c>
      <c r="AC212" s="56" t="s">
        <v>248</v>
      </c>
      <c r="AD212" s="56" t="s">
        <v>199</v>
      </c>
      <c r="AE212" s="56" t="s">
        <v>199</v>
      </c>
      <c r="AF212" s="56" t="s">
        <v>199</v>
      </c>
      <c r="AG212" s="56" t="s">
        <v>199</v>
      </c>
      <c r="AH212" s="87" t="s">
        <v>199</v>
      </c>
      <c r="AI212" s="87" t="s">
        <v>199</v>
      </c>
      <c r="AJ212" s="81" t="s">
        <v>655</v>
      </c>
    </row>
    <row r="213" spans="2:36" ht="171" hidden="1">
      <c r="B213" s="81" t="s">
        <v>453</v>
      </c>
      <c r="C213" s="92" t="s">
        <v>859</v>
      </c>
      <c r="D213" s="81" t="s">
        <v>1173</v>
      </c>
      <c r="E213" s="81" t="s">
        <v>1204</v>
      </c>
      <c r="F213" s="72" t="s">
        <v>1125</v>
      </c>
      <c r="G213" s="81" t="s">
        <v>1176</v>
      </c>
      <c r="H213" s="72" t="s">
        <v>199</v>
      </c>
      <c r="I213" s="72" t="s">
        <v>199</v>
      </c>
      <c r="J213" s="72" t="s">
        <v>199</v>
      </c>
      <c r="K213" s="81" t="s">
        <v>1211</v>
      </c>
      <c r="L213" s="81" t="s">
        <v>1212</v>
      </c>
      <c r="M213" s="81" t="s">
        <v>1213</v>
      </c>
      <c r="N213" s="72" t="s">
        <v>491</v>
      </c>
      <c r="O213" s="72" t="s">
        <v>1191</v>
      </c>
      <c r="P213" s="72" t="s">
        <v>1664</v>
      </c>
      <c r="Q213" s="83">
        <v>45418</v>
      </c>
      <c r="R213" s="83">
        <v>45544</v>
      </c>
      <c r="S213" s="83" t="s">
        <v>1664</v>
      </c>
      <c r="T213" s="39" t="s">
        <v>1578</v>
      </c>
      <c r="U213" s="39" t="s">
        <v>1578</v>
      </c>
      <c r="V213" s="91">
        <v>0.15</v>
      </c>
      <c r="W213" s="72" t="s">
        <v>207</v>
      </c>
      <c r="X213" s="72" t="s">
        <v>1687</v>
      </c>
      <c r="Y213" s="72" t="s">
        <v>354</v>
      </c>
      <c r="Z213" s="72" t="s">
        <v>1790</v>
      </c>
      <c r="AA213" s="72" t="s">
        <v>199</v>
      </c>
      <c r="AB213" s="56" t="s">
        <v>1685</v>
      </c>
      <c r="AC213" s="56" t="s">
        <v>248</v>
      </c>
      <c r="AD213" s="56" t="s">
        <v>199</v>
      </c>
      <c r="AE213" s="56" t="s">
        <v>199</v>
      </c>
      <c r="AF213" s="56" t="s">
        <v>199</v>
      </c>
      <c r="AG213" s="56" t="s">
        <v>199</v>
      </c>
      <c r="AH213" s="87" t="s">
        <v>199</v>
      </c>
      <c r="AI213" s="87" t="s">
        <v>199</v>
      </c>
      <c r="AJ213" s="81" t="s">
        <v>655</v>
      </c>
    </row>
    <row r="214" spans="2:36" ht="171" hidden="1">
      <c r="B214" s="81" t="s">
        <v>453</v>
      </c>
      <c r="C214" s="92" t="s">
        <v>859</v>
      </c>
      <c r="D214" s="81" t="s">
        <v>1173</v>
      </c>
      <c r="E214" s="81" t="s">
        <v>1204</v>
      </c>
      <c r="F214" s="72" t="s">
        <v>1125</v>
      </c>
      <c r="G214" s="81" t="s">
        <v>1176</v>
      </c>
      <c r="H214" s="72" t="s">
        <v>199</v>
      </c>
      <c r="I214" s="72" t="s">
        <v>199</v>
      </c>
      <c r="J214" s="72" t="s">
        <v>199</v>
      </c>
      <c r="K214" s="81" t="s">
        <v>1214</v>
      </c>
      <c r="L214" s="81" t="s">
        <v>1215</v>
      </c>
      <c r="M214" s="81" t="s">
        <v>1216</v>
      </c>
      <c r="N214" s="72" t="s">
        <v>491</v>
      </c>
      <c r="O214" s="72" t="s">
        <v>1191</v>
      </c>
      <c r="P214" s="72" t="s">
        <v>1664</v>
      </c>
      <c r="Q214" s="83">
        <v>45545</v>
      </c>
      <c r="R214" s="83">
        <v>45576</v>
      </c>
      <c r="S214" s="83" t="s">
        <v>512</v>
      </c>
      <c r="T214" s="39" t="s">
        <v>1578</v>
      </c>
      <c r="U214" s="39" t="s">
        <v>1578</v>
      </c>
      <c r="V214" s="91">
        <v>0.05</v>
      </c>
      <c r="W214" s="72" t="s">
        <v>207</v>
      </c>
      <c r="X214" s="72" t="s">
        <v>1687</v>
      </c>
      <c r="Y214" s="72" t="s">
        <v>354</v>
      </c>
      <c r="Z214" s="72" t="s">
        <v>1790</v>
      </c>
      <c r="AA214" s="72" t="s">
        <v>199</v>
      </c>
      <c r="AB214" s="56" t="s">
        <v>1685</v>
      </c>
      <c r="AC214" s="56" t="s">
        <v>248</v>
      </c>
      <c r="AD214" s="56" t="s">
        <v>199</v>
      </c>
      <c r="AE214" s="56" t="s">
        <v>199</v>
      </c>
      <c r="AF214" s="56" t="s">
        <v>199</v>
      </c>
      <c r="AG214" s="56" t="s">
        <v>199</v>
      </c>
      <c r="AH214" s="87" t="s">
        <v>199</v>
      </c>
      <c r="AI214" s="87" t="s">
        <v>199</v>
      </c>
      <c r="AJ214" s="81" t="s">
        <v>655</v>
      </c>
    </row>
    <row r="215" spans="2:36" ht="171" hidden="1">
      <c r="B215" s="81" t="s">
        <v>453</v>
      </c>
      <c r="C215" s="92" t="s">
        <v>859</v>
      </c>
      <c r="D215" s="81" t="s">
        <v>1173</v>
      </c>
      <c r="E215" s="81" t="s">
        <v>1204</v>
      </c>
      <c r="F215" s="72" t="s">
        <v>1125</v>
      </c>
      <c r="G215" s="81" t="s">
        <v>1176</v>
      </c>
      <c r="H215" s="72" t="s">
        <v>199</v>
      </c>
      <c r="I215" s="72" t="s">
        <v>199</v>
      </c>
      <c r="J215" s="72" t="s">
        <v>199</v>
      </c>
      <c r="K215" s="81" t="s">
        <v>1217</v>
      </c>
      <c r="L215" s="81" t="s">
        <v>1218</v>
      </c>
      <c r="M215" s="81" t="s">
        <v>1219</v>
      </c>
      <c r="N215" s="72" t="s">
        <v>491</v>
      </c>
      <c r="O215" s="72" t="s">
        <v>1191</v>
      </c>
      <c r="P215" s="72" t="s">
        <v>1664</v>
      </c>
      <c r="Q215" s="83">
        <v>45580</v>
      </c>
      <c r="R215" s="83">
        <v>45614</v>
      </c>
      <c r="S215" s="83" t="s">
        <v>1664</v>
      </c>
      <c r="T215" s="39" t="s">
        <v>1578</v>
      </c>
      <c r="U215" s="39" t="s">
        <v>1578</v>
      </c>
      <c r="V215" s="91">
        <v>0.25</v>
      </c>
      <c r="W215" s="72" t="s">
        <v>207</v>
      </c>
      <c r="X215" s="72" t="s">
        <v>1687</v>
      </c>
      <c r="Y215" s="72" t="s">
        <v>354</v>
      </c>
      <c r="Z215" s="72" t="s">
        <v>1790</v>
      </c>
      <c r="AA215" s="72" t="s">
        <v>199</v>
      </c>
      <c r="AB215" s="56" t="s">
        <v>1685</v>
      </c>
      <c r="AC215" s="56" t="s">
        <v>248</v>
      </c>
      <c r="AD215" s="56" t="s">
        <v>199</v>
      </c>
      <c r="AE215" s="56" t="s">
        <v>199</v>
      </c>
      <c r="AF215" s="56" t="s">
        <v>199</v>
      </c>
      <c r="AG215" s="56" t="s">
        <v>199</v>
      </c>
      <c r="AH215" s="87" t="s">
        <v>199</v>
      </c>
      <c r="AI215" s="87" t="s">
        <v>199</v>
      </c>
      <c r="AJ215" s="81" t="s">
        <v>655</v>
      </c>
    </row>
    <row r="216" spans="2:36" ht="171" hidden="1">
      <c r="B216" s="81" t="s">
        <v>453</v>
      </c>
      <c r="C216" s="92" t="s">
        <v>859</v>
      </c>
      <c r="D216" s="81" t="s">
        <v>1173</v>
      </c>
      <c r="E216" s="81" t="s">
        <v>1204</v>
      </c>
      <c r="F216" s="72" t="s">
        <v>1125</v>
      </c>
      <c r="G216" s="81" t="s">
        <v>1176</v>
      </c>
      <c r="H216" s="72" t="s">
        <v>199</v>
      </c>
      <c r="I216" s="72" t="s">
        <v>199</v>
      </c>
      <c r="J216" s="72" t="s">
        <v>199</v>
      </c>
      <c r="K216" s="81" t="s">
        <v>1220</v>
      </c>
      <c r="L216" s="81" t="s">
        <v>1221</v>
      </c>
      <c r="M216" s="81" t="s">
        <v>1222</v>
      </c>
      <c r="N216" s="72" t="s">
        <v>491</v>
      </c>
      <c r="O216" s="72" t="s">
        <v>1191</v>
      </c>
      <c r="P216" s="72" t="s">
        <v>1664</v>
      </c>
      <c r="Q216" s="83">
        <v>45615</v>
      </c>
      <c r="R216" s="83">
        <v>45646</v>
      </c>
      <c r="S216" s="83" t="s">
        <v>512</v>
      </c>
      <c r="T216" s="39" t="s">
        <v>1578</v>
      </c>
      <c r="U216" s="39" t="s">
        <v>1578</v>
      </c>
      <c r="V216" s="91">
        <v>0.05</v>
      </c>
      <c r="W216" s="72" t="s">
        <v>207</v>
      </c>
      <c r="X216" s="72" t="s">
        <v>1687</v>
      </c>
      <c r="Y216" s="72" t="s">
        <v>354</v>
      </c>
      <c r="Z216" s="72" t="s">
        <v>1790</v>
      </c>
      <c r="AA216" s="72" t="s">
        <v>199</v>
      </c>
      <c r="AB216" s="56" t="s">
        <v>1685</v>
      </c>
      <c r="AC216" s="56" t="s">
        <v>248</v>
      </c>
      <c r="AD216" s="56" t="s">
        <v>199</v>
      </c>
      <c r="AE216" s="56" t="s">
        <v>199</v>
      </c>
      <c r="AF216" s="56" t="s">
        <v>199</v>
      </c>
      <c r="AG216" s="56" t="s">
        <v>199</v>
      </c>
      <c r="AH216" s="87" t="s">
        <v>199</v>
      </c>
      <c r="AI216" s="87" t="s">
        <v>199</v>
      </c>
      <c r="AJ216" s="81" t="s">
        <v>655</v>
      </c>
    </row>
    <row r="217" spans="2:36" ht="171">
      <c r="B217" s="56" t="s">
        <v>453</v>
      </c>
      <c r="C217" s="57" t="s">
        <v>859</v>
      </c>
      <c r="D217" s="56" t="s">
        <v>1223</v>
      </c>
      <c r="E217" s="56" t="s">
        <v>1224</v>
      </c>
      <c r="F217" s="56" t="s">
        <v>1167</v>
      </c>
      <c r="G217" s="56" t="s">
        <v>863</v>
      </c>
      <c r="H217" s="56" t="s">
        <v>199</v>
      </c>
      <c r="I217" s="56" t="s">
        <v>199</v>
      </c>
      <c r="J217" s="56" t="s">
        <v>199</v>
      </c>
      <c r="K217" s="56" t="s">
        <v>1225</v>
      </c>
      <c r="L217" s="56" t="s">
        <v>1226</v>
      </c>
      <c r="M217" s="58" t="s">
        <v>1816</v>
      </c>
      <c r="N217" s="56" t="s">
        <v>673</v>
      </c>
      <c r="O217" s="56" t="s">
        <v>1228</v>
      </c>
      <c r="P217" s="72" t="s">
        <v>1664</v>
      </c>
      <c r="Q217" s="59">
        <v>45505</v>
      </c>
      <c r="R217" s="59">
        <v>45596</v>
      </c>
      <c r="S217" s="59" t="s">
        <v>1675</v>
      </c>
      <c r="T217" s="75">
        <v>4000000</v>
      </c>
      <c r="U217" s="94">
        <v>190</v>
      </c>
      <c r="V217" s="56">
        <v>30</v>
      </c>
      <c r="W217" s="56" t="s">
        <v>245</v>
      </c>
      <c r="X217" s="72" t="s">
        <v>199</v>
      </c>
      <c r="Y217" s="72" t="s">
        <v>199</v>
      </c>
      <c r="Z217" s="72" t="s">
        <v>199</v>
      </c>
      <c r="AA217" s="72" t="s">
        <v>199</v>
      </c>
      <c r="AB217" s="56" t="s">
        <v>1682</v>
      </c>
      <c r="AC217" s="56" t="s">
        <v>248</v>
      </c>
      <c r="AD217" s="56" t="s">
        <v>199</v>
      </c>
      <c r="AE217" s="56" t="s">
        <v>199</v>
      </c>
      <c r="AF217" s="56" t="s">
        <v>199</v>
      </c>
      <c r="AG217" s="72" t="s">
        <v>199</v>
      </c>
      <c r="AH217" s="56" t="s">
        <v>199</v>
      </c>
      <c r="AI217" s="56" t="s">
        <v>199</v>
      </c>
      <c r="AJ217" s="56" t="s">
        <v>1229</v>
      </c>
    </row>
    <row r="218" spans="2:36" ht="171">
      <c r="B218" s="56" t="s">
        <v>453</v>
      </c>
      <c r="C218" s="57" t="s">
        <v>859</v>
      </c>
      <c r="D218" s="56" t="s">
        <v>1223</v>
      </c>
      <c r="E218" s="56" t="s">
        <v>1224</v>
      </c>
      <c r="F218" s="56" t="s">
        <v>1167</v>
      </c>
      <c r="G218" s="56" t="s">
        <v>863</v>
      </c>
      <c r="H218" s="56" t="s">
        <v>199</v>
      </c>
      <c r="I218" s="56" t="s">
        <v>199</v>
      </c>
      <c r="J218" s="56" t="s">
        <v>199</v>
      </c>
      <c r="K218" s="56" t="s">
        <v>1230</v>
      </c>
      <c r="L218" s="56" t="s">
        <v>1231</v>
      </c>
      <c r="M218" s="58" t="s">
        <v>1232</v>
      </c>
      <c r="N218" s="56" t="s">
        <v>673</v>
      </c>
      <c r="O218" s="56" t="s">
        <v>1233</v>
      </c>
      <c r="P218" s="72" t="s">
        <v>1664</v>
      </c>
      <c r="Q218" s="59">
        <v>45505</v>
      </c>
      <c r="R218" s="59">
        <v>45580</v>
      </c>
      <c r="S218" s="59" t="s">
        <v>1675</v>
      </c>
      <c r="T218" s="75">
        <v>3000000</v>
      </c>
      <c r="U218" s="94">
        <v>190</v>
      </c>
      <c r="V218" s="56">
        <v>25</v>
      </c>
      <c r="W218" s="56" t="s">
        <v>245</v>
      </c>
      <c r="X218" s="72" t="s">
        <v>199</v>
      </c>
      <c r="Y218" s="72" t="s">
        <v>199</v>
      </c>
      <c r="Z218" s="72" t="s">
        <v>199</v>
      </c>
      <c r="AA218" s="72" t="s">
        <v>199</v>
      </c>
      <c r="AB218" s="56" t="s">
        <v>1682</v>
      </c>
      <c r="AC218" s="56" t="s">
        <v>248</v>
      </c>
      <c r="AD218" s="56" t="s">
        <v>199</v>
      </c>
      <c r="AE218" s="56" t="s">
        <v>199</v>
      </c>
      <c r="AF218" s="56" t="s">
        <v>199</v>
      </c>
      <c r="AG218" s="72" t="s">
        <v>199</v>
      </c>
      <c r="AH218" s="56" t="s">
        <v>199</v>
      </c>
      <c r="AI218" s="56" t="s">
        <v>199</v>
      </c>
      <c r="AJ218" s="56" t="s">
        <v>650</v>
      </c>
    </row>
    <row r="219" spans="2:36" ht="171">
      <c r="B219" s="56" t="s">
        <v>453</v>
      </c>
      <c r="C219" s="57" t="s">
        <v>859</v>
      </c>
      <c r="D219" s="56" t="s">
        <v>1223</v>
      </c>
      <c r="E219" s="56" t="s">
        <v>1224</v>
      </c>
      <c r="F219" s="56" t="s">
        <v>1167</v>
      </c>
      <c r="G219" s="56" t="s">
        <v>863</v>
      </c>
      <c r="H219" s="56" t="s">
        <v>199</v>
      </c>
      <c r="I219" s="56" t="s">
        <v>199</v>
      </c>
      <c r="J219" s="56" t="s">
        <v>199</v>
      </c>
      <c r="K219" s="56" t="s">
        <v>1817</v>
      </c>
      <c r="L219" s="56" t="s">
        <v>1235</v>
      </c>
      <c r="M219" s="58" t="s">
        <v>1236</v>
      </c>
      <c r="N219" s="56" t="s">
        <v>673</v>
      </c>
      <c r="O219" s="56" t="s">
        <v>199</v>
      </c>
      <c r="P219" s="72" t="s">
        <v>1664</v>
      </c>
      <c r="Q219" s="59">
        <v>45597</v>
      </c>
      <c r="R219" s="59">
        <v>45626</v>
      </c>
      <c r="S219" s="59" t="s">
        <v>1664</v>
      </c>
      <c r="T219" s="75">
        <v>400000</v>
      </c>
      <c r="U219" s="94">
        <v>190</v>
      </c>
      <c r="V219" s="56">
        <v>20</v>
      </c>
      <c r="W219" s="56" t="s">
        <v>245</v>
      </c>
      <c r="X219" s="72" t="s">
        <v>199</v>
      </c>
      <c r="Y219" s="72" t="s">
        <v>199</v>
      </c>
      <c r="Z219" s="72" t="s">
        <v>199</v>
      </c>
      <c r="AA219" s="72" t="s">
        <v>199</v>
      </c>
      <c r="AB219" s="56" t="s">
        <v>1682</v>
      </c>
      <c r="AC219" s="56" t="s">
        <v>248</v>
      </c>
      <c r="AD219" s="56" t="s">
        <v>199</v>
      </c>
      <c r="AE219" s="56" t="s">
        <v>199</v>
      </c>
      <c r="AF219" s="56" t="s">
        <v>199</v>
      </c>
      <c r="AG219" s="72" t="s">
        <v>199</v>
      </c>
      <c r="AH219" s="56" t="s">
        <v>199</v>
      </c>
      <c r="AI219" s="56" t="s">
        <v>199</v>
      </c>
      <c r="AJ219" s="56" t="s">
        <v>1229</v>
      </c>
    </row>
    <row r="220" spans="2:36" ht="171">
      <c r="B220" s="56" t="s">
        <v>453</v>
      </c>
      <c r="C220" s="57" t="s">
        <v>859</v>
      </c>
      <c r="D220" s="56" t="s">
        <v>1223</v>
      </c>
      <c r="E220" s="56" t="s">
        <v>1224</v>
      </c>
      <c r="F220" s="56" t="s">
        <v>1167</v>
      </c>
      <c r="G220" s="56" t="s">
        <v>863</v>
      </c>
      <c r="H220" s="56" t="s">
        <v>199</v>
      </c>
      <c r="I220" s="56" t="s">
        <v>199</v>
      </c>
      <c r="J220" s="56" t="s">
        <v>199</v>
      </c>
      <c r="K220" s="56" t="s">
        <v>1237</v>
      </c>
      <c r="L220" s="56" t="s">
        <v>1818</v>
      </c>
      <c r="M220" s="58" t="s">
        <v>1239</v>
      </c>
      <c r="N220" s="56" t="s">
        <v>673</v>
      </c>
      <c r="O220" s="56" t="s">
        <v>1240</v>
      </c>
      <c r="P220" s="72" t="s">
        <v>1664</v>
      </c>
      <c r="Q220" s="59">
        <v>45597</v>
      </c>
      <c r="R220" s="59">
        <v>45626</v>
      </c>
      <c r="S220" s="59" t="s">
        <v>1675</v>
      </c>
      <c r="T220" s="75">
        <v>3600000</v>
      </c>
      <c r="U220" s="76">
        <v>190</v>
      </c>
      <c r="V220" s="56">
        <v>15</v>
      </c>
      <c r="W220" s="56" t="s">
        <v>245</v>
      </c>
      <c r="X220" s="72" t="s">
        <v>199</v>
      </c>
      <c r="Y220" s="72" t="s">
        <v>199</v>
      </c>
      <c r="Z220" s="72" t="s">
        <v>199</v>
      </c>
      <c r="AA220" s="72" t="s">
        <v>199</v>
      </c>
      <c r="AB220" s="56" t="s">
        <v>1682</v>
      </c>
      <c r="AC220" s="56" t="s">
        <v>248</v>
      </c>
      <c r="AD220" s="56" t="s">
        <v>199</v>
      </c>
      <c r="AE220" s="56" t="s">
        <v>199</v>
      </c>
      <c r="AF220" s="56" t="s">
        <v>199</v>
      </c>
      <c r="AG220" s="72" t="s">
        <v>199</v>
      </c>
      <c r="AH220" s="56" t="s">
        <v>199</v>
      </c>
      <c r="AI220" s="56" t="s">
        <v>199</v>
      </c>
      <c r="AJ220" s="56" t="s">
        <v>1241</v>
      </c>
    </row>
    <row r="221" spans="2:36" ht="171">
      <c r="B221" s="56" t="s">
        <v>453</v>
      </c>
      <c r="C221" s="57" t="s">
        <v>859</v>
      </c>
      <c r="D221" s="56" t="s">
        <v>1223</v>
      </c>
      <c r="E221" s="56" t="s">
        <v>1224</v>
      </c>
      <c r="F221" s="56" t="s">
        <v>1167</v>
      </c>
      <c r="G221" s="56" t="s">
        <v>863</v>
      </c>
      <c r="H221" s="56" t="s">
        <v>199</v>
      </c>
      <c r="I221" s="56" t="s">
        <v>199</v>
      </c>
      <c r="J221" s="56" t="s">
        <v>199</v>
      </c>
      <c r="K221" s="56" t="s">
        <v>1242</v>
      </c>
      <c r="L221" s="56" t="s">
        <v>1819</v>
      </c>
      <c r="M221" s="56" t="s">
        <v>1244</v>
      </c>
      <c r="N221" s="56" t="s">
        <v>673</v>
      </c>
      <c r="O221" s="56" t="s">
        <v>1240</v>
      </c>
      <c r="P221" s="72" t="s">
        <v>1664</v>
      </c>
      <c r="Q221" s="59">
        <v>45597</v>
      </c>
      <c r="R221" s="59">
        <v>45626</v>
      </c>
      <c r="S221" s="59" t="s">
        <v>1675</v>
      </c>
      <c r="T221" s="75">
        <v>2000000</v>
      </c>
      <c r="U221" s="76">
        <v>190</v>
      </c>
      <c r="V221" s="56">
        <v>10</v>
      </c>
      <c r="W221" s="56" t="s">
        <v>245</v>
      </c>
      <c r="X221" s="72" t="s">
        <v>199</v>
      </c>
      <c r="Y221" s="72" t="s">
        <v>199</v>
      </c>
      <c r="Z221" s="72" t="s">
        <v>199</v>
      </c>
      <c r="AA221" s="72" t="s">
        <v>199</v>
      </c>
      <c r="AB221" s="56" t="s">
        <v>1682</v>
      </c>
      <c r="AC221" s="56" t="s">
        <v>248</v>
      </c>
      <c r="AD221" s="56" t="s">
        <v>199</v>
      </c>
      <c r="AE221" s="56" t="s">
        <v>199</v>
      </c>
      <c r="AF221" s="56" t="s">
        <v>199</v>
      </c>
      <c r="AG221" s="72" t="s">
        <v>199</v>
      </c>
      <c r="AH221" s="56" t="s">
        <v>199</v>
      </c>
      <c r="AI221" s="56" t="s">
        <v>199</v>
      </c>
      <c r="AJ221" s="56" t="s">
        <v>1229</v>
      </c>
    </row>
    <row r="222" spans="2:36" ht="171" hidden="1">
      <c r="B222" s="56" t="s">
        <v>453</v>
      </c>
      <c r="C222" s="57" t="s">
        <v>859</v>
      </c>
      <c r="D222" s="56" t="s">
        <v>1223</v>
      </c>
      <c r="E222" s="56" t="s">
        <v>1245</v>
      </c>
      <c r="F222" s="56" t="s">
        <v>1167</v>
      </c>
      <c r="G222" s="56" t="s">
        <v>863</v>
      </c>
      <c r="H222" s="56" t="s">
        <v>199</v>
      </c>
      <c r="I222" s="56" t="s">
        <v>199</v>
      </c>
      <c r="J222" s="56" t="s">
        <v>199</v>
      </c>
      <c r="K222" s="56" t="s">
        <v>1246</v>
      </c>
      <c r="L222" s="56" t="s">
        <v>1247</v>
      </c>
      <c r="M222" s="65" t="s">
        <v>1248</v>
      </c>
      <c r="N222" s="67" t="s">
        <v>806</v>
      </c>
      <c r="O222" s="56" t="s">
        <v>1249</v>
      </c>
      <c r="P222" s="56" t="s">
        <v>1664</v>
      </c>
      <c r="Q222" s="59">
        <v>45306</v>
      </c>
      <c r="R222" s="59">
        <v>45319</v>
      </c>
      <c r="S222" s="39" t="s">
        <v>1675</v>
      </c>
      <c r="T222" s="75">
        <f>(3.5*20*0.5)*(10000000/30/8)</f>
        <v>1458333.3333333333</v>
      </c>
      <c r="U222" s="76">
        <v>189</v>
      </c>
      <c r="V222" s="60">
        <v>0.1</v>
      </c>
      <c r="W222" s="56" t="s">
        <v>838</v>
      </c>
      <c r="X222" s="56" t="s">
        <v>354</v>
      </c>
      <c r="Y222" s="72" t="s">
        <v>199</v>
      </c>
      <c r="Z222" s="72" t="s">
        <v>199</v>
      </c>
      <c r="AA222" s="72" t="s">
        <v>199</v>
      </c>
      <c r="AB222" s="56" t="s">
        <v>1682</v>
      </c>
      <c r="AC222" s="56" t="s">
        <v>199</v>
      </c>
      <c r="AD222" s="56" t="s">
        <v>199</v>
      </c>
      <c r="AE222" s="56" t="s">
        <v>199</v>
      </c>
      <c r="AF222" s="56" t="s">
        <v>199</v>
      </c>
      <c r="AG222" s="56" t="s">
        <v>199</v>
      </c>
      <c r="AH222" s="56" t="s">
        <v>199</v>
      </c>
      <c r="AI222" s="56" t="s">
        <v>199</v>
      </c>
      <c r="AJ222" s="56" t="s">
        <v>199</v>
      </c>
    </row>
    <row r="223" spans="2:36" ht="171" hidden="1">
      <c r="B223" s="56" t="s">
        <v>453</v>
      </c>
      <c r="C223" s="57" t="s">
        <v>859</v>
      </c>
      <c r="D223" s="56" t="s">
        <v>1223</v>
      </c>
      <c r="E223" s="56" t="s">
        <v>1245</v>
      </c>
      <c r="F223" s="56" t="s">
        <v>1167</v>
      </c>
      <c r="G223" s="56" t="s">
        <v>863</v>
      </c>
      <c r="H223" s="56" t="s">
        <v>199</v>
      </c>
      <c r="I223" s="56" t="s">
        <v>199</v>
      </c>
      <c r="J223" s="56" t="s">
        <v>199</v>
      </c>
      <c r="K223" s="56" t="s">
        <v>1251</v>
      </c>
      <c r="L223" s="56" t="s">
        <v>1252</v>
      </c>
      <c r="M223" s="65" t="s">
        <v>1253</v>
      </c>
      <c r="N223" s="67" t="s">
        <v>806</v>
      </c>
      <c r="O223" s="56" t="s">
        <v>1249</v>
      </c>
      <c r="P223" s="56" t="s">
        <v>1664</v>
      </c>
      <c r="Q223" s="59">
        <v>45319</v>
      </c>
      <c r="R223" s="59">
        <v>45350</v>
      </c>
      <c r="S223" s="39" t="s">
        <v>1675</v>
      </c>
      <c r="T223" s="75">
        <f>(4.5*20*1)*(10000000/30/8)</f>
        <v>3750000</v>
      </c>
      <c r="U223" s="94">
        <v>189</v>
      </c>
      <c r="V223" s="60">
        <v>0.1</v>
      </c>
      <c r="W223" s="56" t="s">
        <v>838</v>
      </c>
      <c r="X223" s="56" t="s">
        <v>354</v>
      </c>
      <c r="Y223" s="72" t="s">
        <v>199</v>
      </c>
      <c r="Z223" s="72" t="s">
        <v>199</v>
      </c>
      <c r="AA223" s="72" t="s">
        <v>199</v>
      </c>
      <c r="AB223" s="56" t="s">
        <v>1682</v>
      </c>
      <c r="AC223" s="56" t="s">
        <v>199</v>
      </c>
      <c r="AD223" s="56" t="s">
        <v>199</v>
      </c>
      <c r="AE223" s="56" t="s">
        <v>199</v>
      </c>
      <c r="AF223" s="56" t="s">
        <v>199</v>
      </c>
      <c r="AG223" s="56" t="s">
        <v>199</v>
      </c>
      <c r="AH223" s="56" t="s">
        <v>199</v>
      </c>
      <c r="AI223" s="56" t="s">
        <v>199</v>
      </c>
      <c r="AJ223" s="56" t="s">
        <v>199</v>
      </c>
    </row>
    <row r="224" spans="2:36" ht="171" hidden="1">
      <c r="B224" s="56" t="s">
        <v>453</v>
      </c>
      <c r="C224" s="57" t="s">
        <v>859</v>
      </c>
      <c r="D224" s="56" t="s">
        <v>1223</v>
      </c>
      <c r="E224" s="56" t="s">
        <v>1245</v>
      </c>
      <c r="F224" s="56" t="s">
        <v>1167</v>
      </c>
      <c r="G224" s="56" t="s">
        <v>863</v>
      </c>
      <c r="H224" s="56" t="s">
        <v>199</v>
      </c>
      <c r="I224" s="56" t="s">
        <v>199</v>
      </c>
      <c r="J224" s="56" t="s">
        <v>199</v>
      </c>
      <c r="K224" s="56" t="s">
        <v>1254</v>
      </c>
      <c r="L224" s="56" t="s">
        <v>1255</v>
      </c>
      <c r="M224" s="65" t="s">
        <v>1820</v>
      </c>
      <c r="N224" s="67" t="s">
        <v>806</v>
      </c>
      <c r="O224" s="56" t="s">
        <v>1249</v>
      </c>
      <c r="P224" s="56" t="s">
        <v>1664</v>
      </c>
      <c r="Q224" s="59">
        <v>45323</v>
      </c>
      <c r="R224" s="59">
        <v>45337</v>
      </c>
      <c r="S224" s="39" t="s">
        <v>1675</v>
      </c>
      <c r="T224" s="75">
        <f>(5.5*20*1)*(10000000/30/8)</f>
        <v>4583333.333333333</v>
      </c>
      <c r="U224" s="76">
        <v>189</v>
      </c>
      <c r="V224" s="60">
        <v>0.1</v>
      </c>
      <c r="W224" s="56" t="s">
        <v>838</v>
      </c>
      <c r="X224" s="56" t="s">
        <v>354</v>
      </c>
      <c r="Y224" s="72" t="s">
        <v>199</v>
      </c>
      <c r="Z224" s="72" t="s">
        <v>199</v>
      </c>
      <c r="AA224" s="72" t="s">
        <v>199</v>
      </c>
      <c r="AB224" s="56" t="s">
        <v>1682</v>
      </c>
      <c r="AC224" s="56" t="s">
        <v>199</v>
      </c>
      <c r="AD224" s="56" t="s">
        <v>199</v>
      </c>
      <c r="AE224" s="56" t="s">
        <v>199</v>
      </c>
      <c r="AF224" s="56" t="s">
        <v>199</v>
      </c>
      <c r="AG224" s="56" t="s">
        <v>199</v>
      </c>
      <c r="AH224" s="56" t="s">
        <v>199</v>
      </c>
      <c r="AI224" s="56" t="s">
        <v>199</v>
      </c>
      <c r="AJ224" s="56" t="s">
        <v>199</v>
      </c>
    </row>
    <row r="225" spans="2:36" ht="171" hidden="1">
      <c r="B225" s="56" t="s">
        <v>453</v>
      </c>
      <c r="C225" s="57" t="s">
        <v>859</v>
      </c>
      <c r="D225" s="56" t="s">
        <v>1223</v>
      </c>
      <c r="E225" s="56" t="s">
        <v>1245</v>
      </c>
      <c r="F225" s="56" t="s">
        <v>1167</v>
      </c>
      <c r="G225" s="56" t="s">
        <v>863</v>
      </c>
      <c r="H225" s="56" t="s">
        <v>199</v>
      </c>
      <c r="I225" s="56" t="s">
        <v>199</v>
      </c>
      <c r="J225" s="56" t="s">
        <v>199</v>
      </c>
      <c r="K225" s="56" t="s">
        <v>1821</v>
      </c>
      <c r="L225" s="56" t="s">
        <v>1822</v>
      </c>
      <c r="M225" s="65" t="s">
        <v>1823</v>
      </c>
      <c r="N225" s="67" t="s">
        <v>806</v>
      </c>
      <c r="O225" s="56" t="s">
        <v>1249</v>
      </c>
      <c r="P225" s="56" t="s">
        <v>1664</v>
      </c>
      <c r="Q225" s="59">
        <v>45337</v>
      </c>
      <c r="R225" s="59">
        <v>45342</v>
      </c>
      <c r="S225" s="39" t="s">
        <v>1675</v>
      </c>
      <c r="T225" s="75">
        <f>(2.3*20*0.2)*(10000000/30/8)</f>
        <v>383333.33333333337</v>
      </c>
      <c r="U225" s="76">
        <v>189</v>
      </c>
      <c r="V225" s="60">
        <v>0.1</v>
      </c>
      <c r="W225" s="56" t="s">
        <v>838</v>
      </c>
      <c r="X225" s="56" t="s">
        <v>1260</v>
      </c>
      <c r="Y225" s="56" t="s">
        <v>354</v>
      </c>
      <c r="Z225" s="72" t="s">
        <v>199</v>
      </c>
      <c r="AA225" s="72" t="s">
        <v>199</v>
      </c>
      <c r="AB225" s="56" t="s">
        <v>1682</v>
      </c>
      <c r="AC225" s="56" t="s">
        <v>199</v>
      </c>
      <c r="AD225" s="56" t="s">
        <v>199</v>
      </c>
      <c r="AE225" s="56" t="s">
        <v>199</v>
      </c>
      <c r="AF225" s="56" t="s">
        <v>199</v>
      </c>
      <c r="AG225" s="56" t="s">
        <v>199</v>
      </c>
      <c r="AH225" s="56" t="s">
        <v>199</v>
      </c>
      <c r="AI225" s="56" t="s">
        <v>199</v>
      </c>
      <c r="AJ225" s="56" t="s">
        <v>199</v>
      </c>
    </row>
    <row r="226" spans="2:36" ht="171" hidden="1">
      <c r="B226" s="56" t="s">
        <v>453</v>
      </c>
      <c r="C226" s="57" t="s">
        <v>859</v>
      </c>
      <c r="D226" s="56" t="s">
        <v>1223</v>
      </c>
      <c r="E226" s="56" t="s">
        <v>1245</v>
      </c>
      <c r="F226" s="56" t="s">
        <v>1167</v>
      </c>
      <c r="G226" s="56" t="s">
        <v>863</v>
      </c>
      <c r="H226" s="56" t="s">
        <v>199</v>
      </c>
      <c r="I226" s="56" t="s">
        <v>199</v>
      </c>
      <c r="J226" s="56" t="s">
        <v>199</v>
      </c>
      <c r="K226" s="56" t="s">
        <v>1824</v>
      </c>
      <c r="L226" s="56" t="s">
        <v>1825</v>
      </c>
      <c r="M226" s="65" t="s">
        <v>1826</v>
      </c>
      <c r="N226" s="67" t="s">
        <v>806</v>
      </c>
      <c r="O226" s="56" t="s">
        <v>1249</v>
      </c>
      <c r="P226" s="56" t="s">
        <v>1664</v>
      </c>
      <c r="Q226" s="59">
        <v>45342</v>
      </c>
      <c r="R226" s="59">
        <v>45366</v>
      </c>
      <c r="S226" s="39" t="s">
        <v>1675</v>
      </c>
      <c r="T226" s="75">
        <f>(5.6*20*0.8)*(10000000/30/8)</f>
        <v>3733333.3333333335</v>
      </c>
      <c r="U226" s="76">
        <v>189</v>
      </c>
      <c r="V226" s="60">
        <v>0.1</v>
      </c>
      <c r="W226" s="56" t="s">
        <v>838</v>
      </c>
      <c r="X226" s="56" t="s">
        <v>1260</v>
      </c>
      <c r="Y226" s="56" t="s">
        <v>354</v>
      </c>
      <c r="Z226" s="72" t="s">
        <v>199</v>
      </c>
      <c r="AA226" s="72" t="s">
        <v>199</v>
      </c>
      <c r="AB226" s="56" t="s">
        <v>1682</v>
      </c>
      <c r="AC226" s="56" t="s">
        <v>199</v>
      </c>
      <c r="AD226" s="56" t="s">
        <v>199</v>
      </c>
      <c r="AE226" s="56" t="s">
        <v>199</v>
      </c>
      <c r="AF226" s="56" t="s">
        <v>199</v>
      </c>
      <c r="AG226" s="56" t="s">
        <v>199</v>
      </c>
      <c r="AH226" s="56" t="s">
        <v>199</v>
      </c>
      <c r="AI226" s="56" t="s">
        <v>199</v>
      </c>
      <c r="AJ226" s="56" t="s">
        <v>199</v>
      </c>
    </row>
    <row r="227" spans="2:36" ht="171" hidden="1">
      <c r="B227" s="56" t="s">
        <v>453</v>
      </c>
      <c r="C227" s="57" t="s">
        <v>859</v>
      </c>
      <c r="D227" s="56" t="s">
        <v>1223</v>
      </c>
      <c r="E227" s="56" t="s">
        <v>1245</v>
      </c>
      <c r="F227" s="56" t="s">
        <v>1167</v>
      </c>
      <c r="G227" s="56" t="s">
        <v>863</v>
      </c>
      <c r="H227" s="56" t="s">
        <v>199</v>
      </c>
      <c r="I227" s="56" t="s">
        <v>199</v>
      </c>
      <c r="J227" s="56" t="s">
        <v>199</v>
      </c>
      <c r="K227" s="56" t="s">
        <v>1264</v>
      </c>
      <c r="L227" s="56" t="s">
        <v>1265</v>
      </c>
      <c r="M227" s="65" t="s">
        <v>1266</v>
      </c>
      <c r="N227" s="67" t="s">
        <v>806</v>
      </c>
      <c r="O227" s="56" t="s">
        <v>1249</v>
      </c>
      <c r="P227" s="56" t="s">
        <v>1664</v>
      </c>
      <c r="Q227" s="59">
        <v>45342</v>
      </c>
      <c r="R227" s="59">
        <v>45381</v>
      </c>
      <c r="S227" s="39" t="s">
        <v>1675</v>
      </c>
      <c r="T227" s="75">
        <f>(5.6*20*1.3)*(10000000/30/8)</f>
        <v>6066666.666666666</v>
      </c>
      <c r="U227" s="76">
        <v>189</v>
      </c>
      <c r="V227" s="60">
        <v>0.1</v>
      </c>
      <c r="W227" s="56" t="s">
        <v>838</v>
      </c>
      <c r="X227" s="56" t="s">
        <v>1260</v>
      </c>
      <c r="Y227" s="56" t="s">
        <v>1267</v>
      </c>
      <c r="Z227" s="56" t="s">
        <v>354</v>
      </c>
      <c r="AA227" s="72" t="s">
        <v>199</v>
      </c>
      <c r="AB227" s="56" t="s">
        <v>1682</v>
      </c>
      <c r="AC227" s="56" t="s">
        <v>199</v>
      </c>
      <c r="AD227" s="56" t="s">
        <v>199</v>
      </c>
      <c r="AE227" s="56" t="s">
        <v>199</v>
      </c>
      <c r="AF227" s="56" t="s">
        <v>199</v>
      </c>
      <c r="AG227" s="56" t="s">
        <v>199</v>
      </c>
      <c r="AH227" s="56" t="s">
        <v>199</v>
      </c>
      <c r="AI227" s="56" t="s">
        <v>199</v>
      </c>
      <c r="AJ227" s="56" t="s">
        <v>199</v>
      </c>
    </row>
    <row r="228" spans="2:36" ht="171" hidden="1">
      <c r="B228" s="56" t="s">
        <v>453</v>
      </c>
      <c r="C228" s="57" t="s">
        <v>859</v>
      </c>
      <c r="D228" s="56" t="s">
        <v>1223</v>
      </c>
      <c r="E228" s="56" t="s">
        <v>1245</v>
      </c>
      <c r="F228" s="56" t="s">
        <v>1167</v>
      </c>
      <c r="G228" s="56" t="s">
        <v>863</v>
      </c>
      <c r="H228" s="56" t="s">
        <v>199</v>
      </c>
      <c r="I228" s="56" t="s">
        <v>199</v>
      </c>
      <c r="J228" s="56" t="s">
        <v>199</v>
      </c>
      <c r="K228" s="56" t="s">
        <v>1268</v>
      </c>
      <c r="L228" s="56" t="s">
        <v>1269</v>
      </c>
      <c r="M228" s="65" t="s">
        <v>1270</v>
      </c>
      <c r="N228" s="67" t="s">
        <v>806</v>
      </c>
      <c r="O228" s="56" t="s">
        <v>1249</v>
      </c>
      <c r="P228" s="56" t="s">
        <v>1664</v>
      </c>
      <c r="Q228" s="59">
        <v>45383</v>
      </c>
      <c r="R228" s="59">
        <v>45427</v>
      </c>
      <c r="S228" s="39" t="s">
        <v>1675</v>
      </c>
      <c r="T228" s="75">
        <f>(2.3*20*1.5)*(10000000/30/8)</f>
        <v>2875000</v>
      </c>
      <c r="U228" s="76">
        <v>189</v>
      </c>
      <c r="V228" s="60">
        <v>0.1</v>
      </c>
      <c r="W228" s="56" t="s">
        <v>838</v>
      </c>
      <c r="X228" s="56" t="s">
        <v>1260</v>
      </c>
      <c r="Y228" s="56" t="s">
        <v>1267</v>
      </c>
      <c r="Z228" s="56" t="s">
        <v>354</v>
      </c>
      <c r="AA228" s="72" t="s">
        <v>199</v>
      </c>
      <c r="AB228" s="56" t="s">
        <v>1682</v>
      </c>
      <c r="AC228" s="56" t="s">
        <v>199</v>
      </c>
      <c r="AD228" s="56" t="s">
        <v>199</v>
      </c>
      <c r="AE228" s="56" t="s">
        <v>199</v>
      </c>
      <c r="AF228" s="56" t="s">
        <v>199</v>
      </c>
      <c r="AG228" s="56" t="s">
        <v>199</v>
      </c>
      <c r="AH228" s="56" t="s">
        <v>199</v>
      </c>
      <c r="AI228" s="56" t="s">
        <v>199</v>
      </c>
      <c r="AJ228" s="56" t="s">
        <v>199</v>
      </c>
    </row>
    <row r="229" spans="2:36" ht="171" hidden="1">
      <c r="B229" s="56" t="s">
        <v>453</v>
      </c>
      <c r="C229" s="57" t="s">
        <v>859</v>
      </c>
      <c r="D229" s="56" t="s">
        <v>1223</v>
      </c>
      <c r="E229" s="56" t="s">
        <v>1245</v>
      </c>
      <c r="F229" s="56" t="s">
        <v>1167</v>
      </c>
      <c r="G229" s="56" t="s">
        <v>863</v>
      </c>
      <c r="H229" s="56" t="s">
        <v>199</v>
      </c>
      <c r="I229" s="56" t="s">
        <v>199</v>
      </c>
      <c r="J229" s="56" t="s">
        <v>199</v>
      </c>
      <c r="K229" s="56" t="s">
        <v>1271</v>
      </c>
      <c r="L229" s="56" t="s">
        <v>1272</v>
      </c>
      <c r="M229" s="65" t="s">
        <v>1273</v>
      </c>
      <c r="N229" s="67" t="s">
        <v>806</v>
      </c>
      <c r="O229" s="56" t="s">
        <v>1249</v>
      </c>
      <c r="P229" s="56" t="s">
        <v>1664</v>
      </c>
      <c r="Q229" s="59">
        <v>45397</v>
      </c>
      <c r="R229" s="59">
        <v>45473</v>
      </c>
      <c r="S229" s="39" t="s">
        <v>1675</v>
      </c>
      <c r="T229" s="75">
        <f>(5.6*20*2.5)*(10000000/30/8)</f>
        <v>11666666.666666666</v>
      </c>
      <c r="U229" s="76">
        <v>189</v>
      </c>
      <c r="V229" s="60">
        <v>0.1</v>
      </c>
      <c r="W229" s="56" t="s">
        <v>838</v>
      </c>
      <c r="X229" s="56" t="s">
        <v>1260</v>
      </c>
      <c r="Y229" s="56" t="s">
        <v>1267</v>
      </c>
      <c r="Z229" s="56" t="s">
        <v>354</v>
      </c>
      <c r="AA229" s="72" t="s">
        <v>199</v>
      </c>
      <c r="AB229" s="56" t="s">
        <v>1682</v>
      </c>
      <c r="AC229" s="56" t="s">
        <v>199</v>
      </c>
      <c r="AD229" s="56" t="s">
        <v>199</v>
      </c>
      <c r="AE229" s="56" t="s">
        <v>199</v>
      </c>
      <c r="AF229" s="56" t="s">
        <v>199</v>
      </c>
      <c r="AG229" s="56" t="s">
        <v>199</v>
      </c>
      <c r="AH229" s="56" t="s">
        <v>199</v>
      </c>
      <c r="AI229" s="56" t="s">
        <v>199</v>
      </c>
      <c r="AJ229" s="56" t="s">
        <v>199</v>
      </c>
    </row>
    <row r="230" spans="2:36" ht="171" hidden="1">
      <c r="B230" s="56" t="s">
        <v>453</v>
      </c>
      <c r="C230" s="57" t="s">
        <v>859</v>
      </c>
      <c r="D230" s="56" t="s">
        <v>1223</v>
      </c>
      <c r="E230" s="56" t="s">
        <v>1245</v>
      </c>
      <c r="F230" s="56" t="s">
        <v>1167</v>
      </c>
      <c r="G230" s="56" t="s">
        <v>863</v>
      </c>
      <c r="H230" s="56" t="s">
        <v>199</v>
      </c>
      <c r="I230" s="56" t="s">
        <v>199</v>
      </c>
      <c r="J230" s="56" t="s">
        <v>199</v>
      </c>
      <c r="K230" s="56" t="s">
        <v>1274</v>
      </c>
      <c r="L230" s="56" t="s">
        <v>1275</v>
      </c>
      <c r="M230" s="65" t="s">
        <v>1276</v>
      </c>
      <c r="N230" s="67" t="s">
        <v>806</v>
      </c>
      <c r="O230" s="56" t="s">
        <v>1249</v>
      </c>
      <c r="P230" s="56" t="s">
        <v>1664</v>
      </c>
      <c r="Q230" s="59">
        <v>45352</v>
      </c>
      <c r="R230" s="59">
        <v>45397</v>
      </c>
      <c r="S230" s="39" t="s">
        <v>1675</v>
      </c>
      <c r="T230" s="75">
        <f>(4*20*1.5)*(10000000/30/8)</f>
        <v>5000000</v>
      </c>
      <c r="U230" s="76">
        <v>189</v>
      </c>
      <c r="V230" s="60">
        <v>0.1</v>
      </c>
      <c r="W230" s="56" t="s">
        <v>838</v>
      </c>
      <c r="X230" s="56" t="s">
        <v>1267</v>
      </c>
      <c r="Y230" s="56" t="s">
        <v>354</v>
      </c>
      <c r="Z230" s="72" t="s">
        <v>199</v>
      </c>
      <c r="AA230" s="72" t="s">
        <v>199</v>
      </c>
      <c r="AB230" s="56" t="s">
        <v>1682</v>
      </c>
      <c r="AC230" s="56" t="s">
        <v>199</v>
      </c>
      <c r="AD230" s="56" t="s">
        <v>199</v>
      </c>
      <c r="AE230" s="56" t="s">
        <v>199</v>
      </c>
      <c r="AF230" s="56" t="s">
        <v>199</v>
      </c>
      <c r="AG230" s="56" t="s">
        <v>199</v>
      </c>
      <c r="AH230" s="56" t="s">
        <v>199</v>
      </c>
      <c r="AI230" s="56" t="s">
        <v>199</v>
      </c>
      <c r="AJ230" s="56" t="s">
        <v>199</v>
      </c>
    </row>
    <row r="231" spans="2:36" ht="171" hidden="1">
      <c r="B231" s="56" t="s">
        <v>453</v>
      </c>
      <c r="C231" s="57" t="s">
        <v>859</v>
      </c>
      <c r="D231" s="56" t="s">
        <v>1223</v>
      </c>
      <c r="E231" s="56" t="s">
        <v>1245</v>
      </c>
      <c r="F231" s="56" t="s">
        <v>1167</v>
      </c>
      <c r="G231" s="56" t="s">
        <v>863</v>
      </c>
      <c r="H231" s="56" t="s">
        <v>199</v>
      </c>
      <c r="I231" s="56" t="s">
        <v>199</v>
      </c>
      <c r="J231" s="56" t="s">
        <v>199</v>
      </c>
      <c r="K231" s="56" t="s">
        <v>1277</v>
      </c>
      <c r="L231" s="56" t="s">
        <v>1278</v>
      </c>
      <c r="M231" s="65" t="s">
        <v>1279</v>
      </c>
      <c r="N231" s="67" t="s">
        <v>806</v>
      </c>
      <c r="O231" s="56" t="s">
        <v>1249</v>
      </c>
      <c r="P231" s="56" t="s">
        <v>1664</v>
      </c>
      <c r="Q231" s="59">
        <v>45397</v>
      </c>
      <c r="R231" s="59">
        <v>45412</v>
      </c>
      <c r="S231" s="39" t="s">
        <v>1675</v>
      </c>
      <c r="T231" s="75">
        <f>(2.3*20*0.5)*(10000000/30/8)</f>
        <v>958333.33333333326</v>
      </c>
      <c r="U231" s="76">
        <v>189</v>
      </c>
      <c r="V231" s="60">
        <v>0.1</v>
      </c>
      <c r="W231" s="56" t="s">
        <v>838</v>
      </c>
      <c r="X231" s="56" t="s">
        <v>1267</v>
      </c>
      <c r="Y231" s="56" t="s">
        <v>354</v>
      </c>
      <c r="Z231" s="72" t="s">
        <v>199</v>
      </c>
      <c r="AA231" s="72" t="s">
        <v>199</v>
      </c>
      <c r="AB231" s="56" t="s">
        <v>1682</v>
      </c>
      <c r="AC231" s="56" t="s">
        <v>199</v>
      </c>
      <c r="AD231" s="56" t="s">
        <v>199</v>
      </c>
      <c r="AE231" s="56" t="s">
        <v>199</v>
      </c>
      <c r="AF231" s="56" t="s">
        <v>199</v>
      </c>
      <c r="AG231" s="56" t="s">
        <v>199</v>
      </c>
      <c r="AH231" s="56" t="s">
        <v>199</v>
      </c>
      <c r="AI231" s="56" t="s">
        <v>199</v>
      </c>
      <c r="AJ231" s="56" t="s">
        <v>199</v>
      </c>
    </row>
    <row r="232" spans="2:36" ht="185.25" hidden="1">
      <c r="B232" s="56" t="s">
        <v>453</v>
      </c>
      <c r="C232" s="57" t="s">
        <v>859</v>
      </c>
      <c r="D232" s="56" t="s">
        <v>1280</v>
      </c>
      <c r="E232" s="56" t="s">
        <v>1245</v>
      </c>
      <c r="F232" s="56" t="s">
        <v>1167</v>
      </c>
      <c r="G232" s="56" t="s">
        <v>864</v>
      </c>
      <c r="H232" s="56" t="s">
        <v>199</v>
      </c>
      <c r="I232" s="56" t="s">
        <v>199</v>
      </c>
      <c r="J232" s="56" t="s">
        <v>199</v>
      </c>
      <c r="K232" s="56" t="s">
        <v>1282</v>
      </c>
      <c r="L232" s="56" t="s">
        <v>1827</v>
      </c>
      <c r="M232" s="56" t="s">
        <v>1283</v>
      </c>
      <c r="N232" s="56" t="s">
        <v>1284</v>
      </c>
      <c r="O232" s="56"/>
      <c r="P232" s="56" t="s">
        <v>1664</v>
      </c>
      <c r="Q232" s="59">
        <v>45306</v>
      </c>
      <c r="R232" s="59">
        <v>45380</v>
      </c>
      <c r="S232" s="59" t="s">
        <v>1675</v>
      </c>
      <c r="T232" s="66"/>
      <c r="U232" s="66"/>
      <c r="V232" s="95">
        <v>0.5</v>
      </c>
      <c r="W232" s="56" t="s">
        <v>355</v>
      </c>
      <c r="X232" s="56" t="s">
        <v>207</v>
      </c>
      <c r="Y232" s="72" t="s">
        <v>199</v>
      </c>
      <c r="Z232" s="72" t="s">
        <v>199</v>
      </c>
      <c r="AA232" s="72" t="s">
        <v>199</v>
      </c>
      <c r="AB232" s="56" t="s">
        <v>1680</v>
      </c>
      <c r="AC232" s="56" t="s">
        <v>199</v>
      </c>
      <c r="AD232" s="56" t="s">
        <v>199</v>
      </c>
      <c r="AE232" s="56" t="s">
        <v>199</v>
      </c>
      <c r="AF232" s="56" t="s">
        <v>199</v>
      </c>
      <c r="AG232" s="56" t="s">
        <v>199</v>
      </c>
      <c r="AH232" s="56" t="s">
        <v>199</v>
      </c>
      <c r="AI232" s="56" t="s">
        <v>199</v>
      </c>
      <c r="AJ232" s="56" t="s">
        <v>497</v>
      </c>
    </row>
    <row r="233" spans="2:36" ht="185.25" hidden="1">
      <c r="B233" s="56" t="s">
        <v>453</v>
      </c>
      <c r="C233" s="57" t="s">
        <v>859</v>
      </c>
      <c r="D233" s="56" t="s">
        <v>1280</v>
      </c>
      <c r="E233" s="56" t="s">
        <v>1245</v>
      </c>
      <c r="F233" s="56" t="s">
        <v>1167</v>
      </c>
      <c r="G233" s="56" t="s">
        <v>864</v>
      </c>
      <c r="H233" s="56" t="s">
        <v>199</v>
      </c>
      <c r="I233" s="56" t="s">
        <v>199</v>
      </c>
      <c r="J233" s="56" t="s">
        <v>199</v>
      </c>
      <c r="K233" s="56" t="s">
        <v>1828</v>
      </c>
      <c r="L233" s="56" t="s">
        <v>1829</v>
      </c>
      <c r="M233" s="56" t="s">
        <v>1287</v>
      </c>
      <c r="N233" s="56" t="s">
        <v>1284</v>
      </c>
      <c r="O233" s="56"/>
      <c r="P233" s="56" t="s">
        <v>1830</v>
      </c>
      <c r="Q233" s="59">
        <v>45306</v>
      </c>
      <c r="R233" s="59">
        <v>45641</v>
      </c>
      <c r="S233" s="59" t="s">
        <v>1675</v>
      </c>
      <c r="T233" s="66"/>
      <c r="U233" s="66"/>
      <c r="V233" s="95">
        <v>0.5</v>
      </c>
      <c r="W233" s="56" t="s">
        <v>355</v>
      </c>
      <c r="X233" s="56" t="s">
        <v>207</v>
      </c>
      <c r="Y233" s="72" t="s">
        <v>199</v>
      </c>
      <c r="Z233" s="72" t="s">
        <v>199</v>
      </c>
      <c r="AA233" s="72" t="s">
        <v>199</v>
      </c>
      <c r="AB233" s="56" t="s">
        <v>1680</v>
      </c>
      <c r="AC233" s="56" t="s">
        <v>199</v>
      </c>
      <c r="AD233" s="56" t="s">
        <v>199</v>
      </c>
      <c r="AE233" s="56" t="s">
        <v>199</v>
      </c>
      <c r="AF233" s="56" t="s">
        <v>199</v>
      </c>
      <c r="AG233" s="56" t="s">
        <v>199</v>
      </c>
      <c r="AH233" s="56" t="s">
        <v>199</v>
      </c>
      <c r="AI233" s="56" t="s">
        <v>199</v>
      </c>
      <c r="AJ233" s="56" t="s">
        <v>497</v>
      </c>
    </row>
    <row r="234" spans="2:36" ht="171" hidden="1">
      <c r="B234" s="56" t="s">
        <v>453</v>
      </c>
      <c r="C234" s="57" t="s">
        <v>859</v>
      </c>
      <c r="D234" s="56" t="s">
        <v>1280</v>
      </c>
      <c r="E234" s="56" t="s">
        <v>1245</v>
      </c>
      <c r="F234" s="56" t="s">
        <v>1167</v>
      </c>
      <c r="G234" s="56" t="s">
        <v>863</v>
      </c>
      <c r="H234" s="56" t="s">
        <v>199</v>
      </c>
      <c r="I234" s="56" t="s">
        <v>199</v>
      </c>
      <c r="J234" s="56" t="s">
        <v>199</v>
      </c>
      <c r="K234" s="56" t="s">
        <v>1288</v>
      </c>
      <c r="L234" s="56" t="s">
        <v>1831</v>
      </c>
      <c r="M234" s="56" t="s">
        <v>1290</v>
      </c>
      <c r="N234" s="56" t="s">
        <v>501</v>
      </c>
      <c r="O234" s="56" t="s">
        <v>1291</v>
      </c>
      <c r="P234" s="56" t="s">
        <v>99</v>
      </c>
      <c r="Q234" s="66">
        <v>45444</v>
      </c>
      <c r="R234" s="66">
        <v>45646</v>
      </c>
      <c r="S234" s="59" t="s">
        <v>1675</v>
      </c>
      <c r="T234" s="75">
        <f>(2*20*6.7)*(12000000/30/8)</f>
        <v>13400000</v>
      </c>
      <c r="U234" s="76">
        <v>183</v>
      </c>
      <c r="V234" s="56"/>
      <c r="W234" s="56" t="s">
        <v>1690</v>
      </c>
      <c r="X234" s="56" t="s">
        <v>199</v>
      </c>
      <c r="Y234" s="56" t="s">
        <v>199</v>
      </c>
      <c r="Z234" s="56" t="s">
        <v>199</v>
      </c>
      <c r="AA234" s="56" t="s">
        <v>199</v>
      </c>
      <c r="AB234" s="56" t="s">
        <v>1682</v>
      </c>
      <c r="AC234" s="56" t="s">
        <v>248</v>
      </c>
      <c r="AD234" s="56" t="s">
        <v>199</v>
      </c>
      <c r="AE234" s="56" t="s">
        <v>199</v>
      </c>
      <c r="AF234" s="56" t="s">
        <v>199</v>
      </c>
      <c r="AG234" s="56" t="s">
        <v>199</v>
      </c>
      <c r="AH234" s="56" t="s">
        <v>199</v>
      </c>
      <c r="AI234" s="56" t="s">
        <v>199</v>
      </c>
      <c r="AJ234" s="56" t="s">
        <v>655</v>
      </c>
    </row>
    <row r="235" spans="2:36" ht="171" hidden="1">
      <c r="B235" s="56" t="s">
        <v>453</v>
      </c>
      <c r="C235" s="57" t="s">
        <v>859</v>
      </c>
      <c r="D235" s="56" t="s">
        <v>1223</v>
      </c>
      <c r="E235" s="56" t="s">
        <v>1304</v>
      </c>
      <c r="F235" s="56" t="s">
        <v>1167</v>
      </c>
      <c r="G235" s="56" t="s">
        <v>863</v>
      </c>
      <c r="H235" s="56" t="s">
        <v>199</v>
      </c>
      <c r="I235" s="56" t="s">
        <v>199</v>
      </c>
      <c r="J235" s="56" t="s">
        <v>199</v>
      </c>
      <c r="K235" s="56" t="s">
        <v>1305</v>
      </c>
      <c r="L235" s="65" t="s">
        <v>1306</v>
      </c>
      <c r="M235" s="65" t="s">
        <v>1307</v>
      </c>
      <c r="N235" s="67" t="s">
        <v>806</v>
      </c>
      <c r="O235" s="56" t="s">
        <v>1249</v>
      </c>
      <c r="P235" s="56" t="s">
        <v>99</v>
      </c>
      <c r="Q235" s="59">
        <v>45337</v>
      </c>
      <c r="R235" s="59">
        <v>45366</v>
      </c>
      <c r="S235" s="39" t="s">
        <v>1675</v>
      </c>
      <c r="T235" s="75">
        <f>(4.6*20*1)*(10000000/30/8)</f>
        <v>3833333.333333333</v>
      </c>
      <c r="U235" s="76">
        <v>189</v>
      </c>
      <c r="V235" s="60">
        <v>0.2</v>
      </c>
      <c r="W235" s="56" t="s">
        <v>838</v>
      </c>
      <c r="X235" s="56" t="s">
        <v>354</v>
      </c>
      <c r="Y235" s="72" t="s">
        <v>199</v>
      </c>
      <c r="Z235" s="72" t="s">
        <v>199</v>
      </c>
      <c r="AA235" s="72" t="s">
        <v>199</v>
      </c>
      <c r="AB235" s="56" t="s">
        <v>1685</v>
      </c>
      <c r="AC235" s="56" t="s">
        <v>199</v>
      </c>
      <c r="AD235" s="72" t="s">
        <v>199</v>
      </c>
      <c r="AE235" s="56" t="s">
        <v>199</v>
      </c>
      <c r="AF235" s="56" t="s">
        <v>199</v>
      </c>
      <c r="AG235" s="56" t="s">
        <v>199</v>
      </c>
      <c r="AH235" s="56" t="s">
        <v>199</v>
      </c>
      <c r="AI235" s="56" t="s">
        <v>199</v>
      </c>
      <c r="AJ235" s="56" t="s">
        <v>199</v>
      </c>
    </row>
    <row r="236" spans="2:36" ht="171" hidden="1">
      <c r="B236" s="56" t="s">
        <v>453</v>
      </c>
      <c r="C236" s="57" t="s">
        <v>859</v>
      </c>
      <c r="D236" s="56" t="s">
        <v>1223</v>
      </c>
      <c r="E236" s="56" t="s">
        <v>1304</v>
      </c>
      <c r="F236" s="56" t="s">
        <v>1167</v>
      </c>
      <c r="G236" s="56" t="s">
        <v>863</v>
      </c>
      <c r="H236" s="56" t="s">
        <v>199</v>
      </c>
      <c r="I236" s="56" t="s">
        <v>199</v>
      </c>
      <c r="J236" s="56" t="s">
        <v>199</v>
      </c>
      <c r="K236" s="56" t="s">
        <v>1308</v>
      </c>
      <c r="L236" s="65" t="s">
        <v>1309</v>
      </c>
      <c r="M236" s="65" t="s">
        <v>1310</v>
      </c>
      <c r="N236" s="67" t="s">
        <v>806</v>
      </c>
      <c r="O236" s="56" t="s">
        <v>1249</v>
      </c>
      <c r="P236" s="56" t="s">
        <v>99</v>
      </c>
      <c r="Q236" s="59">
        <v>45366</v>
      </c>
      <c r="R236" s="59">
        <v>45381</v>
      </c>
      <c r="S236" s="39" t="s">
        <v>1675</v>
      </c>
      <c r="T236" s="75">
        <f>(3.2*20*0.5)*(10000000/30/8)</f>
        <v>1333333.3333333333</v>
      </c>
      <c r="U236" s="76">
        <v>189</v>
      </c>
      <c r="V236" s="60">
        <v>0.2</v>
      </c>
      <c r="W236" s="56" t="s">
        <v>838</v>
      </c>
      <c r="X236" s="56" t="s">
        <v>354</v>
      </c>
      <c r="Y236" s="72" t="s">
        <v>199</v>
      </c>
      <c r="Z236" s="72" t="s">
        <v>199</v>
      </c>
      <c r="AA236" s="72" t="s">
        <v>199</v>
      </c>
      <c r="AB236" s="56" t="s">
        <v>1685</v>
      </c>
      <c r="AC236" s="56" t="s">
        <v>199</v>
      </c>
      <c r="AD236" s="56" t="s">
        <v>199</v>
      </c>
      <c r="AE236" s="56" t="s">
        <v>199</v>
      </c>
      <c r="AF236" s="56" t="s">
        <v>199</v>
      </c>
      <c r="AG236" s="56" t="s">
        <v>199</v>
      </c>
      <c r="AH236" s="56" t="s">
        <v>199</v>
      </c>
      <c r="AI236" s="56" t="s">
        <v>199</v>
      </c>
      <c r="AJ236" s="56" t="s">
        <v>199</v>
      </c>
    </row>
    <row r="237" spans="2:36" ht="171" hidden="1">
      <c r="B237" s="56" t="s">
        <v>453</v>
      </c>
      <c r="C237" s="57" t="s">
        <v>859</v>
      </c>
      <c r="D237" s="56" t="s">
        <v>1223</v>
      </c>
      <c r="E237" s="56" t="s">
        <v>1304</v>
      </c>
      <c r="F237" s="56" t="s">
        <v>1167</v>
      </c>
      <c r="G237" s="56" t="s">
        <v>863</v>
      </c>
      <c r="H237" s="56" t="s">
        <v>199</v>
      </c>
      <c r="I237" s="56" t="s">
        <v>199</v>
      </c>
      <c r="J237" s="56" t="s">
        <v>199</v>
      </c>
      <c r="K237" s="56" t="s">
        <v>1311</v>
      </c>
      <c r="L237" s="65" t="s">
        <v>1832</v>
      </c>
      <c r="M237" s="65" t="s">
        <v>1313</v>
      </c>
      <c r="N237" s="67" t="s">
        <v>806</v>
      </c>
      <c r="O237" s="56" t="s">
        <v>1249</v>
      </c>
      <c r="P237" s="56" t="s">
        <v>99</v>
      </c>
      <c r="Q237" s="59">
        <v>45381</v>
      </c>
      <c r="R237" s="59">
        <v>45397</v>
      </c>
      <c r="S237" s="39" t="s">
        <v>1675</v>
      </c>
      <c r="T237" s="75">
        <f>(4.8*20*0.5)*(10000000/30/8)</f>
        <v>2000000</v>
      </c>
      <c r="U237" s="76">
        <v>189</v>
      </c>
      <c r="V237" s="60">
        <v>0.2</v>
      </c>
      <c r="W237" s="56" t="s">
        <v>838</v>
      </c>
      <c r="X237" s="56" t="s">
        <v>354</v>
      </c>
      <c r="Y237" s="72" t="s">
        <v>199</v>
      </c>
      <c r="Z237" s="72" t="s">
        <v>199</v>
      </c>
      <c r="AA237" s="72" t="s">
        <v>199</v>
      </c>
      <c r="AB237" s="56" t="s">
        <v>1685</v>
      </c>
      <c r="AC237" s="56" t="s">
        <v>199</v>
      </c>
      <c r="AD237" s="56" t="s">
        <v>199</v>
      </c>
      <c r="AE237" s="56" t="s">
        <v>199</v>
      </c>
      <c r="AF237" s="56" t="s">
        <v>199</v>
      </c>
      <c r="AG237" s="56" t="s">
        <v>199</v>
      </c>
      <c r="AH237" s="56" t="s">
        <v>199</v>
      </c>
      <c r="AI237" s="56" t="s">
        <v>199</v>
      </c>
      <c r="AJ237" s="56" t="s">
        <v>199</v>
      </c>
    </row>
    <row r="238" spans="2:36" ht="171" hidden="1">
      <c r="B238" s="56" t="s">
        <v>453</v>
      </c>
      <c r="C238" s="57" t="s">
        <v>859</v>
      </c>
      <c r="D238" s="56" t="s">
        <v>1223</v>
      </c>
      <c r="E238" s="56" t="s">
        <v>1304</v>
      </c>
      <c r="F238" s="56" t="s">
        <v>1167</v>
      </c>
      <c r="G238" s="56" t="s">
        <v>863</v>
      </c>
      <c r="H238" s="56" t="s">
        <v>199</v>
      </c>
      <c r="I238" s="56" t="s">
        <v>199</v>
      </c>
      <c r="J238" s="56" t="s">
        <v>199</v>
      </c>
      <c r="K238" s="56" t="s">
        <v>1314</v>
      </c>
      <c r="L238" s="56" t="s">
        <v>1833</v>
      </c>
      <c r="M238" s="65" t="s">
        <v>1316</v>
      </c>
      <c r="N238" s="67" t="s">
        <v>806</v>
      </c>
      <c r="O238" s="56" t="s">
        <v>1249</v>
      </c>
      <c r="P238" s="56" t="s">
        <v>99</v>
      </c>
      <c r="Q238" s="59">
        <v>45444</v>
      </c>
      <c r="R238" s="59">
        <v>45458</v>
      </c>
      <c r="S238" s="39" t="s">
        <v>1675</v>
      </c>
      <c r="T238" s="75">
        <f>(4*20*0.5)*(10000000/30/8)</f>
        <v>1666666.6666666665</v>
      </c>
      <c r="U238" s="76">
        <v>189</v>
      </c>
      <c r="V238" s="60">
        <v>0.2</v>
      </c>
      <c r="W238" s="56" t="s">
        <v>838</v>
      </c>
      <c r="X238" s="56" t="s">
        <v>354</v>
      </c>
      <c r="Y238" s="72" t="s">
        <v>199</v>
      </c>
      <c r="Z238" s="72" t="s">
        <v>199</v>
      </c>
      <c r="AA238" s="72" t="s">
        <v>199</v>
      </c>
      <c r="AB238" s="56" t="s">
        <v>1685</v>
      </c>
      <c r="AC238" s="56" t="s">
        <v>199</v>
      </c>
      <c r="AD238" s="56" t="s">
        <v>199</v>
      </c>
      <c r="AE238" s="56" t="s">
        <v>199</v>
      </c>
      <c r="AF238" s="56" t="s">
        <v>199</v>
      </c>
      <c r="AG238" s="56" t="s">
        <v>199</v>
      </c>
      <c r="AH238" s="56" t="s">
        <v>199</v>
      </c>
      <c r="AI238" s="56" t="s">
        <v>199</v>
      </c>
      <c r="AJ238" s="56" t="s">
        <v>199</v>
      </c>
    </row>
    <row r="239" spans="2:36" ht="171" hidden="1">
      <c r="B239" s="56" t="s">
        <v>453</v>
      </c>
      <c r="C239" s="57" t="s">
        <v>859</v>
      </c>
      <c r="D239" s="56" t="s">
        <v>1223</v>
      </c>
      <c r="E239" s="56" t="s">
        <v>1304</v>
      </c>
      <c r="F239" s="56" t="s">
        <v>1167</v>
      </c>
      <c r="G239" s="56" t="s">
        <v>863</v>
      </c>
      <c r="H239" s="56" t="s">
        <v>199</v>
      </c>
      <c r="I239" s="56" t="s">
        <v>199</v>
      </c>
      <c r="J239" s="56" t="s">
        <v>199</v>
      </c>
      <c r="K239" s="56" t="s">
        <v>1317</v>
      </c>
      <c r="L239" s="56" t="s">
        <v>1834</v>
      </c>
      <c r="M239" s="65" t="s">
        <v>1319</v>
      </c>
      <c r="N239" s="67" t="s">
        <v>806</v>
      </c>
      <c r="O239" s="56" t="s">
        <v>1249</v>
      </c>
      <c r="P239" s="56" t="s">
        <v>99</v>
      </c>
      <c r="Q239" s="59">
        <v>45458</v>
      </c>
      <c r="R239" s="59">
        <v>45488</v>
      </c>
      <c r="S239" s="39" t="s">
        <v>1675</v>
      </c>
      <c r="T239" s="75">
        <f>(3.2*20*1)*(10000000/30/8)</f>
        <v>2666666.6666666665</v>
      </c>
      <c r="U239" s="76">
        <v>189</v>
      </c>
      <c r="V239" s="60">
        <v>0.2</v>
      </c>
      <c r="W239" s="56" t="s">
        <v>838</v>
      </c>
      <c r="X239" s="56" t="s">
        <v>354</v>
      </c>
      <c r="Y239" s="72" t="s">
        <v>199</v>
      </c>
      <c r="Z239" s="72" t="s">
        <v>199</v>
      </c>
      <c r="AA239" s="72" t="s">
        <v>199</v>
      </c>
      <c r="AB239" s="56" t="s">
        <v>1685</v>
      </c>
      <c r="AC239" s="56" t="s">
        <v>199</v>
      </c>
      <c r="AD239" s="56" t="s">
        <v>199</v>
      </c>
      <c r="AE239" s="56" t="s">
        <v>199</v>
      </c>
      <c r="AF239" s="56" t="s">
        <v>199</v>
      </c>
      <c r="AG239" s="56" t="s">
        <v>199</v>
      </c>
      <c r="AH239" s="56" t="s">
        <v>199</v>
      </c>
      <c r="AI239" s="56" t="s">
        <v>199</v>
      </c>
      <c r="AJ239" s="56" t="s">
        <v>199</v>
      </c>
    </row>
    <row r="240" spans="2:36" ht="171" hidden="1">
      <c r="B240" s="56" t="s">
        <v>453</v>
      </c>
      <c r="C240" s="57" t="s">
        <v>859</v>
      </c>
      <c r="D240" s="56" t="s">
        <v>1223</v>
      </c>
      <c r="E240" s="56" t="s">
        <v>1320</v>
      </c>
      <c r="F240" s="56" t="s">
        <v>1167</v>
      </c>
      <c r="G240" s="56" t="s">
        <v>863</v>
      </c>
      <c r="H240" s="56" t="s">
        <v>199</v>
      </c>
      <c r="I240" s="56" t="s">
        <v>199</v>
      </c>
      <c r="J240" s="56" t="s">
        <v>199</v>
      </c>
      <c r="K240" s="56" t="s">
        <v>1835</v>
      </c>
      <c r="L240" s="56" t="s">
        <v>1322</v>
      </c>
      <c r="M240" s="65" t="s">
        <v>1323</v>
      </c>
      <c r="N240" s="67" t="s">
        <v>806</v>
      </c>
      <c r="O240" s="56" t="s">
        <v>1249</v>
      </c>
      <c r="P240" s="56" t="s">
        <v>99</v>
      </c>
      <c r="Q240" s="59">
        <v>45474</v>
      </c>
      <c r="R240" s="59">
        <v>45488</v>
      </c>
      <c r="S240" s="39" t="s">
        <v>1675</v>
      </c>
      <c r="T240" s="75">
        <f>(3.2*20*0.5)*(10000000/30/8)</f>
        <v>1333333.3333333333</v>
      </c>
      <c r="U240" s="76">
        <v>189</v>
      </c>
      <c r="V240" s="60">
        <v>0.05</v>
      </c>
      <c r="W240" s="56" t="s">
        <v>838</v>
      </c>
      <c r="X240" s="56" t="s">
        <v>354</v>
      </c>
      <c r="Y240" s="72" t="s">
        <v>199</v>
      </c>
      <c r="Z240" s="72" t="s">
        <v>199</v>
      </c>
      <c r="AA240" s="72" t="s">
        <v>199</v>
      </c>
      <c r="AB240" s="56" t="s">
        <v>1685</v>
      </c>
      <c r="AC240" s="56" t="s">
        <v>199</v>
      </c>
      <c r="AD240" s="56" t="s">
        <v>199</v>
      </c>
      <c r="AE240" s="56" t="s">
        <v>199</v>
      </c>
      <c r="AF240" s="56" t="s">
        <v>199</v>
      </c>
      <c r="AG240" s="56" t="s">
        <v>199</v>
      </c>
      <c r="AH240" s="56" t="s">
        <v>199</v>
      </c>
      <c r="AI240" s="56" t="s">
        <v>199</v>
      </c>
      <c r="AJ240" s="56" t="s">
        <v>199</v>
      </c>
    </row>
    <row r="241" spans="2:36" ht="171" hidden="1">
      <c r="B241" s="56" t="s">
        <v>453</v>
      </c>
      <c r="C241" s="57" t="s">
        <v>859</v>
      </c>
      <c r="D241" s="56" t="s">
        <v>1223</v>
      </c>
      <c r="E241" s="56" t="s">
        <v>1320</v>
      </c>
      <c r="F241" s="56" t="s">
        <v>1167</v>
      </c>
      <c r="G241" s="56" t="s">
        <v>863</v>
      </c>
      <c r="H241" s="56" t="s">
        <v>199</v>
      </c>
      <c r="I241" s="56" t="s">
        <v>199</v>
      </c>
      <c r="J241" s="56" t="s">
        <v>199</v>
      </c>
      <c r="K241" s="56" t="s">
        <v>1836</v>
      </c>
      <c r="L241" s="56" t="s">
        <v>1325</v>
      </c>
      <c r="M241" s="65" t="s">
        <v>1837</v>
      </c>
      <c r="N241" s="67" t="s">
        <v>806</v>
      </c>
      <c r="O241" s="56" t="s">
        <v>1249</v>
      </c>
      <c r="P241" s="56" t="s">
        <v>99</v>
      </c>
      <c r="Q241" s="59">
        <v>45488</v>
      </c>
      <c r="R241" s="59">
        <v>45503</v>
      </c>
      <c r="S241" s="39" t="s">
        <v>1675</v>
      </c>
      <c r="T241" s="75">
        <f>(4.8*20*0.5)*(10000000/30/8)</f>
        <v>2000000</v>
      </c>
      <c r="U241" s="76">
        <v>189</v>
      </c>
      <c r="V241" s="60">
        <v>0.1</v>
      </c>
      <c r="W241" s="56" t="s">
        <v>838</v>
      </c>
      <c r="X241" s="56" t="s">
        <v>1267</v>
      </c>
      <c r="Y241" s="56" t="s">
        <v>354</v>
      </c>
      <c r="Z241" s="72" t="s">
        <v>199</v>
      </c>
      <c r="AA241" s="72" t="s">
        <v>199</v>
      </c>
      <c r="AB241" s="56" t="s">
        <v>1685</v>
      </c>
      <c r="AC241" s="56" t="s">
        <v>199</v>
      </c>
      <c r="AD241" s="56" t="s">
        <v>199</v>
      </c>
      <c r="AE241" s="56" t="s">
        <v>199</v>
      </c>
      <c r="AF241" s="56" t="s">
        <v>199</v>
      </c>
      <c r="AG241" s="56" t="s">
        <v>199</v>
      </c>
      <c r="AH241" s="56" t="s">
        <v>199</v>
      </c>
      <c r="AI241" s="56" t="s">
        <v>199</v>
      </c>
      <c r="AJ241" s="56" t="s">
        <v>199</v>
      </c>
    </row>
    <row r="242" spans="2:36" ht="171" hidden="1">
      <c r="B242" s="56" t="s">
        <v>453</v>
      </c>
      <c r="C242" s="57" t="s">
        <v>859</v>
      </c>
      <c r="D242" s="56" t="s">
        <v>1223</v>
      </c>
      <c r="E242" s="56" t="s">
        <v>1320</v>
      </c>
      <c r="F242" s="56" t="s">
        <v>1167</v>
      </c>
      <c r="G242" s="56" t="s">
        <v>863</v>
      </c>
      <c r="H242" s="56" t="s">
        <v>199</v>
      </c>
      <c r="I242" s="56" t="s">
        <v>199</v>
      </c>
      <c r="J242" s="56" t="s">
        <v>199</v>
      </c>
      <c r="K242" s="56" t="s">
        <v>1327</v>
      </c>
      <c r="L242" s="56" t="s">
        <v>1328</v>
      </c>
      <c r="M242" s="65" t="s">
        <v>1329</v>
      </c>
      <c r="N242" s="67" t="s">
        <v>806</v>
      </c>
      <c r="O242" s="56" t="s">
        <v>1249</v>
      </c>
      <c r="P242" s="56" t="s">
        <v>99</v>
      </c>
      <c r="Q242" s="59">
        <v>45505</v>
      </c>
      <c r="R242" s="59">
        <v>45534</v>
      </c>
      <c r="S242" s="39" t="s">
        <v>1675</v>
      </c>
      <c r="T242" s="75">
        <f>(6*20*1)*(10000000/30/8)</f>
        <v>5000000</v>
      </c>
      <c r="U242" s="76">
        <v>189</v>
      </c>
      <c r="V242" s="60">
        <v>0.15</v>
      </c>
      <c r="W242" s="56" t="s">
        <v>838</v>
      </c>
      <c r="X242" s="56" t="s">
        <v>354</v>
      </c>
      <c r="Y242" s="72" t="s">
        <v>199</v>
      </c>
      <c r="Z242" s="72" t="s">
        <v>199</v>
      </c>
      <c r="AA242" s="72" t="s">
        <v>199</v>
      </c>
      <c r="AB242" s="56" t="s">
        <v>1685</v>
      </c>
      <c r="AC242" s="56" t="s">
        <v>199</v>
      </c>
      <c r="AD242" s="56" t="s">
        <v>199</v>
      </c>
      <c r="AE242" s="56" t="s">
        <v>199</v>
      </c>
      <c r="AF242" s="56" t="s">
        <v>199</v>
      </c>
      <c r="AG242" s="56" t="s">
        <v>199</v>
      </c>
      <c r="AH242" s="56" t="s">
        <v>199</v>
      </c>
      <c r="AI242" s="56" t="s">
        <v>199</v>
      </c>
      <c r="AJ242" s="56" t="s">
        <v>199</v>
      </c>
    </row>
    <row r="243" spans="2:36" ht="171" hidden="1">
      <c r="B243" s="56" t="s">
        <v>453</v>
      </c>
      <c r="C243" s="57" t="s">
        <v>859</v>
      </c>
      <c r="D243" s="56" t="s">
        <v>1223</v>
      </c>
      <c r="E243" s="56" t="s">
        <v>1320</v>
      </c>
      <c r="F243" s="56" t="s">
        <v>1167</v>
      </c>
      <c r="G243" s="56" t="s">
        <v>863</v>
      </c>
      <c r="H243" s="56" t="s">
        <v>199</v>
      </c>
      <c r="I243" s="56" t="s">
        <v>199</v>
      </c>
      <c r="J243" s="56" t="s">
        <v>199</v>
      </c>
      <c r="K243" s="56" t="s">
        <v>1330</v>
      </c>
      <c r="L243" s="56" t="s">
        <v>1331</v>
      </c>
      <c r="M243" s="65" t="s">
        <v>1332</v>
      </c>
      <c r="N243" s="67" t="s">
        <v>806</v>
      </c>
      <c r="O243" s="56" t="s">
        <v>1249</v>
      </c>
      <c r="P243" s="56" t="s">
        <v>99</v>
      </c>
      <c r="Q243" s="59">
        <v>45536</v>
      </c>
      <c r="R243" s="59">
        <v>45565</v>
      </c>
      <c r="S243" s="39" t="s">
        <v>1675</v>
      </c>
      <c r="T243" s="75">
        <f>(5.6*20*1)*(10000000/30/8)</f>
        <v>4666666.666666666</v>
      </c>
      <c r="U243" s="76">
        <v>189</v>
      </c>
      <c r="V243" s="60">
        <v>0.15</v>
      </c>
      <c r="W243" s="56" t="s">
        <v>838</v>
      </c>
      <c r="X243" s="56" t="s">
        <v>354</v>
      </c>
      <c r="Y243" s="72" t="s">
        <v>199</v>
      </c>
      <c r="Z243" s="72" t="s">
        <v>199</v>
      </c>
      <c r="AA243" s="72" t="s">
        <v>199</v>
      </c>
      <c r="AB243" s="56" t="s">
        <v>1685</v>
      </c>
      <c r="AC243" s="56" t="s">
        <v>199</v>
      </c>
      <c r="AD243" s="56" t="s">
        <v>199</v>
      </c>
      <c r="AE243" s="56" t="s">
        <v>199</v>
      </c>
      <c r="AF243" s="56" t="s">
        <v>199</v>
      </c>
      <c r="AG243" s="56" t="s">
        <v>199</v>
      </c>
      <c r="AH243" s="56" t="s">
        <v>199</v>
      </c>
      <c r="AI243" s="56" t="s">
        <v>199</v>
      </c>
      <c r="AJ243" s="56" t="s">
        <v>199</v>
      </c>
    </row>
    <row r="244" spans="2:36" ht="171" hidden="1">
      <c r="B244" s="56" t="s">
        <v>453</v>
      </c>
      <c r="C244" s="57" t="s">
        <v>859</v>
      </c>
      <c r="D244" s="56" t="s">
        <v>1223</v>
      </c>
      <c r="E244" s="56" t="s">
        <v>1320</v>
      </c>
      <c r="F244" s="56" t="s">
        <v>1167</v>
      </c>
      <c r="G244" s="56" t="s">
        <v>863</v>
      </c>
      <c r="H244" s="56" t="s">
        <v>199</v>
      </c>
      <c r="I244" s="56" t="s">
        <v>199</v>
      </c>
      <c r="J244" s="56" t="s">
        <v>199</v>
      </c>
      <c r="K244" s="56" t="s">
        <v>1333</v>
      </c>
      <c r="L244" s="56" t="s">
        <v>1334</v>
      </c>
      <c r="M244" s="65" t="s">
        <v>1335</v>
      </c>
      <c r="N244" s="67" t="s">
        <v>806</v>
      </c>
      <c r="O244" s="56" t="s">
        <v>1249</v>
      </c>
      <c r="P244" s="56" t="s">
        <v>99</v>
      </c>
      <c r="Q244" s="59">
        <v>45536</v>
      </c>
      <c r="R244" s="59">
        <v>45550</v>
      </c>
      <c r="S244" s="39" t="s">
        <v>1675</v>
      </c>
      <c r="T244" s="75">
        <f>(6*20*0.5)*(10000000/30/8)</f>
        <v>2500000</v>
      </c>
      <c r="U244" s="76">
        <v>189</v>
      </c>
      <c r="V244" s="60">
        <v>0.05</v>
      </c>
      <c r="W244" s="56" t="s">
        <v>838</v>
      </c>
      <c r="X244" s="56" t="s">
        <v>354</v>
      </c>
      <c r="Y244" s="72" t="s">
        <v>199</v>
      </c>
      <c r="Z244" s="72" t="s">
        <v>199</v>
      </c>
      <c r="AA244" s="72" t="s">
        <v>199</v>
      </c>
      <c r="AB244" s="56" t="s">
        <v>1685</v>
      </c>
      <c r="AC244" s="56" t="s">
        <v>199</v>
      </c>
      <c r="AD244" s="56" t="s">
        <v>199</v>
      </c>
      <c r="AE244" s="56" t="s">
        <v>199</v>
      </c>
      <c r="AF244" s="56" t="s">
        <v>199</v>
      </c>
      <c r="AG244" s="56" t="s">
        <v>199</v>
      </c>
      <c r="AH244" s="56" t="s">
        <v>199</v>
      </c>
      <c r="AI244" s="56" t="s">
        <v>199</v>
      </c>
      <c r="AJ244" s="56" t="s">
        <v>199</v>
      </c>
    </row>
    <row r="245" spans="2:36" ht="171" hidden="1">
      <c r="B245" s="56" t="s">
        <v>453</v>
      </c>
      <c r="C245" s="57" t="s">
        <v>859</v>
      </c>
      <c r="D245" s="56" t="s">
        <v>1223</v>
      </c>
      <c r="E245" s="56" t="s">
        <v>1320</v>
      </c>
      <c r="F245" s="56" t="s">
        <v>1167</v>
      </c>
      <c r="G245" s="56" t="s">
        <v>863</v>
      </c>
      <c r="H245" s="56" t="s">
        <v>199</v>
      </c>
      <c r="I245" s="56" t="s">
        <v>199</v>
      </c>
      <c r="J245" s="56" t="s">
        <v>199</v>
      </c>
      <c r="K245" s="56" t="s">
        <v>1838</v>
      </c>
      <c r="L245" s="56" t="s">
        <v>1337</v>
      </c>
      <c r="M245" s="65" t="s">
        <v>1338</v>
      </c>
      <c r="N245" s="67" t="s">
        <v>806</v>
      </c>
      <c r="O245" s="56" t="s">
        <v>1249</v>
      </c>
      <c r="P245" s="56" t="s">
        <v>99</v>
      </c>
      <c r="Q245" s="59">
        <v>45550</v>
      </c>
      <c r="R245" s="59">
        <v>45580</v>
      </c>
      <c r="S245" s="39" t="s">
        <v>1675</v>
      </c>
      <c r="T245" s="75">
        <f>(5.6*20*1)*(10000000/30/8)</f>
        <v>4666666.666666666</v>
      </c>
      <c r="U245" s="76">
        <v>189</v>
      </c>
      <c r="V245" s="60">
        <v>0.05</v>
      </c>
      <c r="W245" s="56" t="s">
        <v>838</v>
      </c>
      <c r="X245" s="56" t="s">
        <v>1267</v>
      </c>
      <c r="Y245" s="56" t="s">
        <v>354</v>
      </c>
      <c r="Z245" s="72" t="s">
        <v>199</v>
      </c>
      <c r="AA245" s="72" t="s">
        <v>199</v>
      </c>
      <c r="AB245" s="56" t="s">
        <v>1685</v>
      </c>
      <c r="AC245" s="56" t="s">
        <v>199</v>
      </c>
      <c r="AD245" s="56" t="s">
        <v>199</v>
      </c>
      <c r="AE245" s="56" t="s">
        <v>199</v>
      </c>
      <c r="AF245" s="56" t="s">
        <v>199</v>
      </c>
      <c r="AG245" s="56" t="s">
        <v>199</v>
      </c>
      <c r="AH245" s="56" t="s">
        <v>199</v>
      </c>
      <c r="AI245" s="56" t="s">
        <v>199</v>
      </c>
      <c r="AJ245" s="56" t="s">
        <v>199</v>
      </c>
    </row>
    <row r="246" spans="2:36" ht="171" hidden="1">
      <c r="B246" s="56" t="s">
        <v>453</v>
      </c>
      <c r="C246" s="57" t="s">
        <v>859</v>
      </c>
      <c r="D246" s="56" t="s">
        <v>1223</v>
      </c>
      <c r="E246" s="56" t="s">
        <v>1320</v>
      </c>
      <c r="F246" s="56" t="s">
        <v>1167</v>
      </c>
      <c r="G246" s="56" t="s">
        <v>863</v>
      </c>
      <c r="H246" s="56" t="s">
        <v>199</v>
      </c>
      <c r="I246" s="56" t="s">
        <v>199</v>
      </c>
      <c r="J246" s="56" t="s">
        <v>199</v>
      </c>
      <c r="K246" s="56" t="s">
        <v>1339</v>
      </c>
      <c r="L246" s="56" t="s">
        <v>1340</v>
      </c>
      <c r="M246" s="65" t="s">
        <v>1341</v>
      </c>
      <c r="N246" s="67" t="s">
        <v>806</v>
      </c>
      <c r="O246" s="56" t="s">
        <v>1249</v>
      </c>
      <c r="P246" s="56" t="s">
        <v>99</v>
      </c>
      <c r="Q246" s="59">
        <v>45580</v>
      </c>
      <c r="R246" s="59">
        <v>45595</v>
      </c>
      <c r="S246" s="39" t="s">
        <v>1675</v>
      </c>
      <c r="T246" s="75">
        <f>(6*20*0.5)*(10000000/30/8)</f>
        <v>2500000</v>
      </c>
      <c r="U246" s="76">
        <v>189</v>
      </c>
      <c r="V246" s="60">
        <v>0.1</v>
      </c>
      <c r="W246" s="56" t="s">
        <v>838</v>
      </c>
      <c r="X246" s="56" t="s">
        <v>1267</v>
      </c>
      <c r="Y246" s="56" t="s">
        <v>354</v>
      </c>
      <c r="Z246" s="72" t="s">
        <v>199</v>
      </c>
      <c r="AA246" s="72" t="s">
        <v>199</v>
      </c>
      <c r="AB246" s="56" t="s">
        <v>1685</v>
      </c>
      <c r="AC246" s="56" t="s">
        <v>199</v>
      </c>
      <c r="AD246" s="56" t="s">
        <v>199</v>
      </c>
      <c r="AE246" s="56" t="s">
        <v>199</v>
      </c>
      <c r="AF246" s="56" t="s">
        <v>199</v>
      </c>
      <c r="AG246" s="56" t="s">
        <v>199</v>
      </c>
      <c r="AH246" s="56" t="s">
        <v>199</v>
      </c>
      <c r="AI246" s="56" t="s">
        <v>199</v>
      </c>
      <c r="AJ246" s="56" t="s">
        <v>199</v>
      </c>
    </row>
    <row r="247" spans="2:36" ht="171" hidden="1">
      <c r="B247" s="56" t="s">
        <v>453</v>
      </c>
      <c r="C247" s="57" t="s">
        <v>859</v>
      </c>
      <c r="D247" s="56" t="s">
        <v>1223</v>
      </c>
      <c r="E247" s="56" t="s">
        <v>1320</v>
      </c>
      <c r="F247" s="56" t="s">
        <v>1167</v>
      </c>
      <c r="G247" s="56" t="s">
        <v>863</v>
      </c>
      <c r="H247" s="56" t="s">
        <v>199</v>
      </c>
      <c r="I247" s="56" t="s">
        <v>199</v>
      </c>
      <c r="J247" s="56" t="s">
        <v>199</v>
      </c>
      <c r="K247" s="56" t="s">
        <v>1342</v>
      </c>
      <c r="L247" s="56" t="s">
        <v>1343</v>
      </c>
      <c r="M247" s="65" t="s">
        <v>1344</v>
      </c>
      <c r="N247" s="67" t="s">
        <v>806</v>
      </c>
      <c r="O247" s="56" t="s">
        <v>1249</v>
      </c>
      <c r="P247" s="56" t="s">
        <v>99</v>
      </c>
      <c r="Q247" s="59">
        <v>45566</v>
      </c>
      <c r="R247" s="59">
        <v>45626</v>
      </c>
      <c r="S247" s="39" t="s">
        <v>1675</v>
      </c>
      <c r="T247" s="75">
        <f>(4.8*20*2)*(10000000/30/8)</f>
        <v>8000000</v>
      </c>
      <c r="U247" s="76">
        <v>189</v>
      </c>
      <c r="V247" s="60">
        <v>0.1</v>
      </c>
      <c r="W247" s="56" t="s">
        <v>838</v>
      </c>
      <c r="X247" s="56" t="s">
        <v>1267</v>
      </c>
      <c r="Y247" s="56" t="s">
        <v>354</v>
      </c>
      <c r="Z247" s="72" t="s">
        <v>199</v>
      </c>
      <c r="AA247" s="72" t="s">
        <v>199</v>
      </c>
      <c r="AB247" s="56" t="s">
        <v>1685</v>
      </c>
      <c r="AC247" s="56" t="s">
        <v>199</v>
      </c>
      <c r="AD247" s="56" t="s">
        <v>199</v>
      </c>
      <c r="AE247" s="56" t="s">
        <v>199</v>
      </c>
      <c r="AF247" s="56" t="s">
        <v>199</v>
      </c>
      <c r="AG247" s="56" t="s">
        <v>199</v>
      </c>
      <c r="AH247" s="56" t="s">
        <v>199</v>
      </c>
      <c r="AI247" s="56" t="s">
        <v>199</v>
      </c>
      <c r="AJ247" s="56" t="s">
        <v>199</v>
      </c>
    </row>
    <row r="248" spans="2:36" ht="171" hidden="1">
      <c r="B248" s="56" t="s">
        <v>453</v>
      </c>
      <c r="C248" s="57" t="s">
        <v>859</v>
      </c>
      <c r="D248" s="56" t="s">
        <v>1223</v>
      </c>
      <c r="E248" s="56" t="s">
        <v>1320</v>
      </c>
      <c r="F248" s="56" t="s">
        <v>1167</v>
      </c>
      <c r="G248" s="56" t="s">
        <v>863</v>
      </c>
      <c r="H248" s="56" t="s">
        <v>199</v>
      </c>
      <c r="I248" s="56" t="s">
        <v>199</v>
      </c>
      <c r="J248" s="56" t="s">
        <v>199</v>
      </c>
      <c r="K248" s="56" t="s">
        <v>1345</v>
      </c>
      <c r="L248" s="56" t="s">
        <v>1839</v>
      </c>
      <c r="M248" s="56" t="s">
        <v>1347</v>
      </c>
      <c r="N248" s="67" t="s">
        <v>806</v>
      </c>
      <c r="O248" s="56" t="s">
        <v>1249</v>
      </c>
      <c r="P248" s="56" t="s">
        <v>99</v>
      </c>
      <c r="Q248" s="59">
        <v>45597</v>
      </c>
      <c r="R248" s="59">
        <v>45641</v>
      </c>
      <c r="S248" s="39" t="s">
        <v>1675</v>
      </c>
      <c r="T248" s="75">
        <f>(4*20*1.5)*(10000000/30/8)</f>
        <v>5000000</v>
      </c>
      <c r="U248" s="76">
        <v>189</v>
      </c>
      <c r="V248" s="60">
        <v>0.05</v>
      </c>
      <c r="W248" s="56" t="s">
        <v>838</v>
      </c>
      <c r="X248" s="56" t="s">
        <v>354</v>
      </c>
      <c r="Y248" s="72" t="s">
        <v>199</v>
      </c>
      <c r="Z248" s="72" t="s">
        <v>199</v>
      </c>
      <c r="AA248" s="72" t="s">
        <v>199</v>
      </c>
      <c r="AB248" s="56" t="s">
        <v>1685</v>
      </c>
      <c r="AC248" s="56" t="s">
        <v>199</v>
      </c>
      <c r="AD248" s="56" t="s">
        <v>199</v>
      </c>
      <c r="AE248" s="56" t="s">
        <v>199</v>
      </c>
      <c r="AF248" s="56" t="s">
        <v>199</v>
      </c>
      <c r="AG248" s="56" t="s">
        <v>199</v>
      </c>
      <c r="AH248" s="56" t="s">
        <v>199</v>
      </c>
      <c r="AI248" s="56" t="s">
        <v>199</v>
      </c>
      <c r="AJ248" s="56" t="s">
        <v>199</v>
      </c>
    </row>
    <row r="249" spans="2:36" ht="171" hidden="1">
      <c r="B249" s="56" t="s">
        <v>453</v>
      </c>
      <c r="C249" s="57" t="s">
        <v>859</v>
      </c>
      <c r="D249" s="56" t="s">
        <v>1223</v>
      </c>
      <c r="E249" s="56" t="s">
        <v>1320</v>
      </c>
      <c r="F249" s="56" t="s">
        <v>1167</v>
      </c>
      <c r="G249" s="56" t="s">
        <v>863</v>
      </c>
      <c r="H249" s="56" t="s">
        <v>199</v>
      </c>
      <c r="I249" s="56" t="s">
        <v>199</v>
      </c>
      <c r="J249" s="56" t="s">
        <v>199</v>
      </c>
      <c r="K249" s="56" t="s">
        <v>1840</v>
      </c>
      <c r="L249" s="56" t="s">
        <v>1841</v>
      </c>
      <c r="M249" s="56" t="s">
        <v>1350</v>
      </c>
      <c r="N249" s="67" t="s">
        <v>806</v>
      </c>
      <c r="O249" s="56" t="s">
        <v>1249</v>
      </c>
      <c r="P249" s="56" t="s">
        <v>99</v>
      </c>
      <c r="Q249" s="59">
        <v>45597</v>
      </c>
      <c r="R249" s="59">
        <v>45641</v>
      </c>
      <c r="S249" s="39" t="s">
        <v>1675</v>
      </c>
      <c r="T249" s="75">
        <f>(5.6*20*1.5)*(10000000/30/8)</f>
        <v>7000000</v>
      </c>
      <c r="U249" s="76">
        <v>189</v>
      </c>
      <c r="V249" s="60">
        <v>0.05</v>
      </c>
      <c r="W249" s="56" t="s">
        <v>838</v>
      </c>
      <c r="X249" s="56" t="s">
        <v>1267</v>
      </c>
      <c r="Y249" s="56" t="s">
        <v>354</v>
      </c>
      <c r="Z249" s="72" t="s">
        <v>199</v>
      </c>
      <c r="AA249" s="72" t="s">
        <v>199</v>
      </c>
      <c r="AB249" s="56" t="s">
        <v>1685</v>
      </c>
      <c r="AC249" s="56" t="s">
        <v>199</v>
      </c>
      <c r="AD249" s="56" t="s">
        <v>199</v>
      </c>
      <c r="AE249" s="56" t="s">
        <v>199</v>
      </c>
      <c r="AF249" s="56" t="s">
        <v>199</v>
      </c>
      <c r="AG249" s="56" t="s">
        <v>199</v>
      </c>
      <c r="AH249" s="56" t="s">
        <v>199</v>
      </c>
      <c r="AI249" s="56" t="s">
        <v>199</v>
      </c>
      <c r="AJ249" s="56" t="s">
        <v>199</v>
      </c>
    </row>
    <row r="250" spans="2:36" ht="171" hidden="1">
      <c r="B250" s="56" t="s">
        <v>453</v>
      </c>
      <c r="C250" s="57" t="s">
        <v>859</v>
      </c>
      <c r="D250" s="56" t="s">
        <v>1223</v>
      </c>
      <c r="E250" s="56" t="s">
        <v>1320</v>
      </c>
      <c r="F250" s="56" t="s">
        <v>1167</v>
      </c>
      <c r="G250" s="56" t="s">
        <v>863</v>
      </c>
      <c r="H250" s="56" t="s">
        <v>199</v>
      </c>
      <c r="I250" s="56" t="s">
        <v>199</v>
      </c>
      <c r="J250" s="56" t="s">
        <v>199</v>
      </c>
      <c r="K250" s="56" t="s">
        <v>1351</v>
      </c>
      <c r="L250" s="56" t="s">
        <v>1352</v>
      </c>
      <c r="M250" s="56" t="s">
        <v>1353</v>
      </c>
      <c r="N250" s="67" t="s">
        <v>806</v>
      </c>
      <c r="O250" s="56" t="s">
        <v>1354</v>
      </c>
      <c r="P250" s="56" t="s">
        <v>99</v>
      </c>
      <c r="Q250" s="59">
        <v>45597</v>
      </c>
      <c r="R250" s="59">
        <v>45641</v>
      </c>
      <c r="S250" s="39" t="s">
        <v>1675</v>
      </c>
      <c r="T250" s="75">
        <f>(6.4*20*1.5)*(10000000/30/8)</f>
        <v>8000000</v>
      </c>
      <c r="U250" s="76">
        <v>189</v>
      </c>
      <c r="V250" s="60">
        <v>0.1</v>
      </c>
      <c r="W250" s="56" t="s">
        <v>838</v>
      </c>
      <c r="X250" s="56" t="s">
        <v>1260</v>
      </c>
      <c r="Y250" s="56" t="s">
        <v>1267</v>
      </c>
      <c r="Z250" s="56" t="s">
        <v>354</v>
      </c>
      <c r="AA250" s="72" t="s">
        <v>199</v>
      </c>
      <c r="AB250" s="56" t="s">
        <v>1685</v>
      </c>
      <c r="AC250" s="56" t="s">
        <v>199</v>
      </c>
      <c r="AD250" s="56" t="s">
        <v>199</v>
      </c>
      <c r="AE250" s="56" t="s">
        <v>199</v>
      </c>
      <c r="AF250" s="56" t="s">
        <v>199</v>
      </c>
      <c r="AG250" s="56" t="s">
        <v>199</v>
      </c>
      <c r="AH250" s="56" t="s">
        <v>199</v>
      </c>
      <c r="AI250" s="56" t="s">
        <v>199</v>
      </c>
      <c r="AJ250" s="56" t="s">
        <v>199</v>
      </c>
    </row>
    <row r="251" spans="2:36" ht="171" hidden="1">
      <c r="B251" s="56" t="s">
        <v>453</v>
      </c>
      <c r="C251" s="57" t="s">
        <v>859</v>
      </c>
      <c r="D251" s="56" t="s">
        <v>1223</v>
      </c>
      <c r="E251" s="56" t="s">
        <v>1320</v>
      </c>
      <c r="F251" s="56" t="s">
        <v>1167</v>
      </c>
      <c r="G251" s="56" t="s">
        <v>863</v>
      </c>
      <c r="H251" s="56" t="s">
        <v>199</v>
      </c>
      <c r="I251" s="56" t="s">
        <v>199</v>
      </c>
      <c r="J251" s="56" t="s">
        <v>199</v>
      </c>
      <c r="K251" s="56" t="s">
        <v>1355</v>
      </c>
      <c r="L251" s="56" t="s">
        <v>1356</v>
      </c>
      <c r="M251" s="56" t="s">
        <v>1357</v>
      </c>
      <c r="N251" s="67" t="s">
        <v>806</v>
      </c>
      <c r="O251" s="56" t="s">
        <v>1249</v>
      </c>
      <c r="P251" s="56" t="s">
        <v>99</v>
      </c>
      <c r="Q251" s="59">
        <v>45597</v>
      </c>
      <c r="R251" s="59">
        <v>45641</v>
      </c>
      <c r="S251" s="39" t="s">
        <v>1675</v>
      </c>
      <c r="T251" s="75">
        <f>(2.3*20*1.5)*(10000000/30/8)</f>
        <v>2875000</v>
      </c>
      <c r="U251" s="76">
        <v>189</v>
      </c>
      <c r="V251" s="60">
        <v>0.05</v>
      </c>
      <c r="W251" s="56" t="s">
        <v>838</v>
      </c>
      <c r="X251" s="56" t="s">
        <v>1260</v>
      </c>
      <c r="Y251" s="56" t="s">
        <v>1267</v>
      </c>
      <c r="Z251" s="56" t="s">
        <v>354</v>
      </c>
      <c r="AA251" s="72" t="s">
        <v>199</v>
      </c>
      <c r="AB251" s="56" t="s">
        <v>1685</v>
      </c>
      <c r="AC251" s="56" t="s">
        <v>199</v>
      </c>
      <c r="AD251" s="56" t="s">
        <v>199</v>
      </c>
      <c r="AE251" s="56" t="s">
        <v>199</v>
      </c>
      <c r="AF251" s="56" t="s">
        <v>199</v>
      </c>
      <c r="AG251" s="56" t="s">
        <v>199</v>
      </c>
      <c r="AH251" s="56" t="s">
        <v>199</v>
      </c>
      <c r="AI251" s="56" t="s">
        <v>199</v>
      </c>
      <c r="AJ251" s="56" t="s">
        <v>199</v>
      </c>
    </row>
    <row r="252" spans="2:36" ht="171" hidden="1">
      <c r="B252" s="56" t="s">
        <v>453</v>
      </c>
      <c r="C252" s="57" t="s">
        <v>859</v>
      </c>
      <c r="D252" s="56" t="s">
        <v>1223</v>
      </c>
      <c r="E252" s="56" t="s">
        <v>1358</v>
      </c>
      <c r="F252" s="56" t="s">
        <v>1167</v>
      </c>
      <c r="G252" s="56" t="s">
        <v>199</v>
      </c>
      <c r="H252" s="56" t="s">
        <v>199</v>
      </c>
      <c r="I252" s="56" t="s">
        <v>199</v>
      </c>
      <c r="J252" s="56" t="s">
        <v>199</v>
      </c>
      <c r="K252" s="56" t="s">
        <v>1359</v>
      </c>
      <c r="L252" s="56" t="s">
        <v>1359</v>
      </c>
      <c r="M252" s="56" t="s">
        <v>1360</v>
      </c>
      <c r="N252" s="67" t="s">
        <v>806</v>
      </c>
      <c r="O252" s="56" t="s">
        <v>1249</v>
      </c>
      <c r="P252" s="56" t="s">
        <v>1664</v>
      </c>
      <c r="Q252" s="96">
        <v>45352</v>
      </c>
      <c r="R252" s="96">
        <v>45458</v>
      </c>
      <c r="S252" s="59" t="s">
        <v>1675</v>
      </c>
      <c r="T252" s="75">
        <f>(5.6*20*2.5)*(10000000/30/8)</f>
        <v>11666666.666666666</v>
      </c>
      <c r="U252" s="76">
        <v>189</v>
      </c>
      <c r="V252" s="56"/>
      <c r="W252" s="56" t="s">
        <v>354</v>
      </c>
      <c r="X252" s="56" t="s">
        <v>838</v>
      </c>
      <c r="Y252" s="72" t="s">
        <v>199</v>
      </c>
      <c r="Z252" s="72" t="s">
        <v>199</v>
      </c>
      <c r="AA252" s="72" t="s">
        <v>199</v>
      </c>
      <c r="AB252" s="56" t="s">
        <v>1685</v>
      </c>
      <c r="AC252" s="56" t="s">
        <v>199</v>
      </c>
      <c r="AD252" s="56" t="s">
        <v>199</v>
      </c>
      <c r="AE252" s="56" t="s">
        <v>199</v>
      </c>
      <c r="AF252" s="56" t="s">
        <v>199</v>
      </c>
      <c r="AG252" s="56" t="s">
        <v>199</v>
      </c>
      <c r="AH252" s="56" t="s">
        <v>199</v>
      </c>
      <c r="AI252" s="56" t="s">
        <v>199</v>
      </c>
      <c r="AJ252" s="56" t="s">
        <v>655</v>
      </c>
    </row>
    <row r="253" spans="2:36" ht="171" hidden="1">
      <c r="B253" s="56" t="s">
        <v>453</v>
      </c>
      <c r="C253" s="57" t="s">
        <v>859</v>
      </c>
      <c r="D253" s="56" t="s">
        <v>1223</v>
      </c>
      <c r="E253" s="56" t="s">
        <v>1358</v>
      </c>
      <c r="F253" s="56" t="s">
        <v>1167</v>
      </c>
      <c r="G253" s="56" t="s">
        <v>199</v>
      </c>
      <c r="H253" s="56" t="s">
        <v>199</v>
      </c>
      <c r="I253" s="56" t="s">
        <v>199</v>
      </c>
      <c r="J253" s="56" t="s">
        <v>199</v>
      </c>
      <c r="K253" s="56" t="s">
        <v>1842</v>
      </c>
      <c r="L253" s="56" t="s">
        <v>1843</v>
      </c>
      <c r="M253" s="56" t="s">
        <v>1363</v>
      </c>
      <c r="N253" s="67" t="s">
        <v>806</v>
      </c>
      <c r="O253" s="56" t="s">
        <v>1249</v>
      </c>
      <c r="P253" s="56" t="s">
        <v>1664</v>
      </c>
      <c r="Q253" s="59">
        <v>45458</v>
      </c>
      <c r="R253" s="59">
        <v>45488</v>
      </c>
      <c r="S253" s="59" t="s">
        <v>1675</v>
      </c>
      <c r="T253" s="75">
        <f>(3.2*20*1)*(10000000/30/8)</f>
        <v>2666666.6666666665</v>
      </c>
      <c r="U253" s="76">
        <v>189</v>
      </c>
      <c r="V253" s="56"/>
      <c r="W253" s="56" t="s">
        <v>354</v>
      </c>
      <c r="X253" s="56" t="s">
        <v>838</v>
      </c>
      <c r="Y253" s="56" t="s">
        <v>1660</v>
      </c>
      <c r="Z253" s="72" t="s">
        <v>199</v>
      </c>
      <c r="AA253" s="72" t="s">
        <v>199</v>
      </c>
      <c r="AB253" s="56" t="s">
        <v>1685</v>
      </c>
      <c r="AC253" s="56" t="s">
        <v>199</v>
      </c>
      <c r="AD253" s="56" t="s">
        <v>199</v>
      </c>
      <c r="AE253" s="56" t="s">
        <v>199</v>
      </c>
      <c r="AF253" s="56" t="s">
        <v>199</v>
      </c>
      <c r="AG253" s="56" t="s">
        <v>199</v>
      </c>
      <c r="AH253" s="56" t="s">
        <v>402</v>
      </c>
      <c r="AI253" s="56" t="s">
        <v>403</v>
      </c>
      <c r="AJ253" s="56" t="s">
        <v>655</v>
      </c>
    </row>
    <row r="254" spans="2:36" ht="171" hidden="1">
      <c r="B254" s="56" t="s">
        <v>453</v>
      </c>
      <c r="C254" s="57" t="s">
        <v>859</v>
      </c>
      <c r="D254" s="56" t="s">
        <v>1223</v>
      </c>
      <c r="E254" s="56" t="s">
        <v>1358</v>
      </c>
      <c r="F254" s="56" t="s">
        <v>1167</v>
      </c>
      <c r="G254" s="56" t="s">
        <v>199</v>
      </c>
      <c r="H254" s="56" t="s">
        <v>199</v>
      </c>
      <c r="I254" s="56" t="s">
        <v>199</v>
      </c>
      <c r="J254" s="56" t="s">
        <v>199</v>
      </c>
      <c r="K254" s="56" t="s">
        <v>1364</v>
      </c>
      <c r="L254" s="56" t="s">
        <v>1365</v>
      </c>
      <c r="M254" s="56" t="s">
        <v>1366</v>
      </c>
      <c r="N254" s="67" t="s">
        <v>806</v>
      </c>
      <c r="O254" s="56" t="s">
        <v>1249</v>
      </c>
      <c r="P254" s="56" t="s">
        <v>1664</v>
      </c>
      <c r="Q254" s="66">
        <v>45352</v>
      </c>
      <c r="R254" s="66">
        <v>45046</v>
      </c>
      <c r="S254" s="59" t="s">
        <v>1675</v>
      </c>
      <c r="T254" s="75">
        <f>(5.6*20*2)*(10000000/30/8)</f>
        <v>9333333.3333333321</v>
      </c>
      <c r="U254" s="76">
        <v>189</v>
      </c>
      <c r="V254" s="56"/>
      <c r="W254" s="56" t="s">
        <v>354</v>
      </c>
      <c r="X254" s="56" t="s">
        <v>838</v>
      </c>
      <c r="Y254" s="56" t="s">
        <v>1687</v>
      </c>
      <c r="Z254" s="72" t="s">
        <v>199</v>
      </c>
      <c r="AA254" s="72" t="s">
        <v>199</v>
      </c>
      <c r="AB254" s="56" t="s">
        <v>1685</v>
      </c>
      <c r="AC254" s="56" t="s">
        <v>199</v>
      </c>
      <c r="AD254" s="56" t="s">
        <v>199</v>
      </c>
      <c r="AE254" s="56" t="s">
        <v>199</v>
      </c>
      <c r="AF254" s="56" t="s">
        <v>199</v>
      </c>
      <c r="AG254" s="56" t="s">
        <v>199</v>
      </c>
      <c r="AH254" s="56" t="s">
        <v>199</v>
      </c>
      <c r="AI254" s="56" t="s">
        <v>199</v>
      </c>
      <c r="AJ254" s="56" t="s">
        <v>655</v>
      </c>
    </row>
    <row r="255" spans="2:36" ht="185.25" hidden="1">
      <c r="B255" s="56" t="s">
        <v>453</v>
      </c>
      <c r="C255" s="57" t="s">
        <v>859</v>
      </c>
      <c r="D255" s="56" t="s">
        <v>1280</v>
      </c>
      <c r="E255" s="56" t="s">
        <v>1383</v>
      </c>
      <c r="F255" s="56" t="s">
        <v>1167</v>
      </c>
      <c r="G255" s="56" t="s">
        <v>864</v>
      </c>
      <c r="H255" s="56" t="s">
        <v>199</v>
      </c>
      <c r="I255" s="56" t="s">
        <v>199</v>
      </c>
      <c r="J255" s="56" t="s">
        <v>199</v>
      </c>
      <c r="K255" s="56" t="s">
        <v>1844</v>
      </c>
      <c r="L255" s="56" t="s">
        <v>1845</v>
      </c>
      <c r="M255" s="56" t="s">
        <v>1846</v>
      </c>
      <c r="N255" s="56" t="s">
        <v>1284</v>
      </c>
      <c r="O255" s="56"/>
      <c r="P255" s="56" t="s">
        <v>99</v>
      </c>
      <c r="Q255" s="59">
        <v>45306</v>
      </c>
      <c r="R255" s="59">
        <v>45380</v>
      </c>
      <c r="S255" s="59" t="s">
        <v>1675</v>
      </c>
      <c r="T255" s="66"/>
      <c r="U255" s="66"/>
      <c r="V255" s="95">
        <v>0.3</v>
      </c>
      <c r="W255" s="56" t="s">
        <v>207</v>
      </c>
      <c r="X255" s="56" t="s">
        <v>355</v>
      </c>
      <c r="Y255" s="56" t="s">
        <v>199</v>
      </c>
      <c r="Z255" s="56" t="s">
        <v>199</v>
      </c>
      <c r="AA255" s="72" t="s">
        <v>199</v>
      </c>
      <c r="AB255" s="56" t="s">
        <v>1680</v>
      </c>
      <c r="AC255" s="56" t="s">
        <v>199</v>
      </c>
      <c r="AD255" s="56" t="s">
        <v>199</v>
      </c>
      <c r="AE255" s="56" t="s">
        <v>199</v>
      </c>
      <c r="AF255" s="56" t="s">
        <v>199</v>
      </c>
      <c r="AG255" s="56" t="s">
        <v>199</v>
      </c>
      <c r="AH255" s="56" t="s">
        <v>199</v>
      </c>
      <c r="AI255" s="56" t="s">
        <v>199</v>
      </c>
      <c r="AJ255" s="56" t="s">
        <v>497</v>
      </c>
    </row>
    <row r="256" spans="2:36" ht="185.25" hidden="1">
      <c r="B256" s="56" t="s">
        <v>453</v>
      </c>
      <c r="C256" s="57" t="s">
        <v>859</v>
      </c>
      <c r="D256" s="56" t="s">
        <v>1280</v>
      </c>
      <c r="E256" s="56" t="s">
        <v>1383</v>
      </c>
      <c r="F256" s="56" t="s">
        <v>1167</v>
      </c>
      <c r="G256" s="56" t="s">
        <v>864</v>
      </c>
      <c r="H256" s="56" t="s">
        <v>199</v>
      </c>
      <c r="I256" s="56" t="s">
        <v>199</v>
      </c>
      <c r="J256" s="56" t="s">
        <v>199</v>
      </c>
      <c r="K256" s="56" t="s">
        <v>1387</v>
      </c>
      <c r="L256" s="56" t="s">
        <v>1388</v>
      </c>
      <c r="M256" s="56" t="s">
        <v>1389</v>
      </c>
      <c r="N256" s="56" t="s">
        <v>1284</v>
      </c>
      <c r="O256" s="56"/>
      <c r="P256" s="56" t="s">
        <v>99</v>
      </c>
      <c r="Q256" s="59">
        <v>45306</v>
      </c>
      <c r="R256" s="59">
        <v>45656</v>
      </c>
      <c r="S256" s="59" t="s">
        <v>1675</v>
      </c>
      <c r="T256" s="66"/>
      <c r="U256" s="66"/>
      <c r="V256" s="95">
        <v>0.7</v>
      </c>
      <c r="W256" s="56" t="s">
        <v>1690</v>
      </c>
      <c r="X256" s="56" t="s">
        <v>355</v>
      </c>
      <c r="Y256" s="56" t="s">
        <v>199</v>
      </c>
      <c r="Z256" s="56" t="s">
        <v>199</v>
      </c>
      <c r="AA256" s="72" t="s">
        <v>199</v>
      </c>
      <c r="AB256" s="56" t="s">
        <v>1680</v>
      </c>
      <c r="AC256" s="56" t="s">
        <v>199</v>
      </c>
      <c r="AD256" s="56" t="s">
        <v>199</v>
      </c>
      <c r="AE256" s="56" t="s">
        <v>199</v>
      </c>
      <c r="AF256" s="56" t="s">
        <v>199</v>
      </c>
      <c r="AG256" s="56" t="s">
        <v>199</v>
      </c>
      <c r="AH256" s="56" t="s">
        <v>199</v>
      </c>
      <c r="AI256" s="56" t="s">
        <v>199</v>
      </c>
      <c r="AJ256" s="56" t="s">
        <v>497</v>
      </c>
    </row>
    <row r="257" spans="2:36" ht="185.25" hidden="1">
      <c r="B257" s="56" t="s">
        <v>453</v>
      </c>
      <c r="C257" s="57" t="s">
        <v>859</v>
      </c>
      <c r="D257" s="56" t="s">
        <v>1280</v>
      </c>
      <c r="E257" s="56" t="s">
        <v>1390</v>
      </c>
      <c r="F257" s="56" t="s">
        <v>1167</v>
      </c>
      <c r="G257" s="56" t="s">
        <v>864</v>
      </c>
      <c r="H257" s="56" t="s">
        <v>199</v>
      </c>
      <c r="I257" s="56" t="s">
        <v>199</v>
      </c>
      <c r="J257" s="56" t="s">
        <v>199</v>
      </c>
      <c r="K257" s="56" t="s">
        <v>1391</v>
      </c>
      <c r="L257" s="56" t="s">
        <v>1847</v>
      </c>
      <c r="M257" s="56" t="s">
        <v>1390</v>
      </c>
      <c r="N257" s="56" t="s">
        <v>1284</v>
      </c>
      <c r="O257" s="56"/>
      <c r="P257" s="56" t="s">
        <v>1668</v>
      </c>
      <c r="Q257" s="59">
        <v>45306</v>
      </c>
      <c r="R257" s="59">
        <v>45380</v>
      </c>
      <c r="S257" s="59" t="s">
        <v>1675</v>
      </c>
      <c r="T257" s="66"/>
      <c r="U257" s="66"/>
      <c r="V257" s="95">
        <v>0.3</v>
      </c>
      <c r="W257" s="56" t="s">
        <v>355</v>
      </c>
      <c r="X257" s="56" t="s">
        <v>207</v>
      </c>
      <c r="Y257" s="56" t="s">
        <v>199</v>
      </c>
      <c r="Z257" s="56" t="s">
        <v>199</v>
      </c>
      <c r="AA257" s="72" t="s">
        <v>199</v>
      </c>
      <c r="AB257" s="56" t="s">
        <v>1680</v>
      </c>
      <c r="AC257" s="56" t="s">
        <v>1685</v>
      </c>
      <c r="AD257" s="56" t="s">
        <v>199</v>
      </c>
      <c r="AE257" s="56" t="s">
        <v>199</v>
      </c>
      <c r="AF257" s="56" t="s">
        <v>199</v>
      </c>
      <c r="AG257" s="56" t="s">
        <v>199</v>
      </c>
      <c r="AH257" s="56" t="s">
        <v>199</v>
      </c>
      <c r="AI257" s="56" t="s">
        <v>199</v>
      </c>
      <c r="AJ257" s="56" t="s">
        <v>497</v>
      </c>
    </row>
    <row r="258" spans="2:36" ht="185.25" hidden="1">
      <c r="B258" s="56" t="s">
        <v>453</v>
      </c>
      <c r="C258" s="57" t="s">
        <v>859</v>
      </c>
      <c r="D258" s="56" t="s">
        <v>1280</v>
      </c>
      <c r="E258" s="56" t="s">
        <v>1390</v>
      </c>
      <c r="F258" s="56" t="s">
        <v>1167</v>
      </c>
      <c r="G258" s="56" t="s">
        <v>864</v>
      </c>
      <c r="H258" s="56" t="s">
        <v>199</v>
      </c>
      <c r="I258" s="56" t="s">
        <v>199</v>
      </c>
      <c r="J258" s="56" t="s">
        <v>199</v>
      </c>
      <c r="K258" s="56" t="s">
        <v>1393</v>
      </c>
      <c r="L258" s="56" t="s">
        <v>1848</v>
      </c>
      <c r="M258" s="56" t="s">
        <v>1389</v>
      </c>
      <c r="N258" s="56" t="s">
        <v>1284</v>
      </c>
      <c r="O258" s="56"/>
      <c r="P258" s="56" t="s">
        <v>1668</v>
      </c>
      <c r="Q258" s="59">
        <v>45383</v>
      </c>
      <c r="R258" s="59">
        <v>45641</v>
      </c>
      <c r="S258" s="59" t="s">
        <v>1664</v>
      </c>
      <c r="T258" s="66"/>
      <c r="U258" s="66"/>
      <c r="V258" s="95">
        <v>0.7</v>
      </c>
      <c r="W258" s="56" t="s">
        <v>355</v>
      </c>
      <c r="X258" s="56" t="s">
        <v>1690</v>
      </c>
      <c r="Y258" s="56" t="s">
        <v>199</v>
      </c>
      <c r="Z258" s="56" t="s">
        <v>199</v>
      </c>
      <c r="AA258" s="72" t="s">
        <v>199</v>
      </c>
      <c r="AB258" s="56" t="s">
        <v>1680</v>
      </c>
      <c r="AC258" s="56" t="s">
        <v>199</v>
      </c>
      <c r="AD258" s="56" t="s">
        <v>199</v>
      </c>
      <c r="AE258" s="56" t="s">
        <v>199</v>
      </c>
      <c r="AF258" s="56" t="s">
        <v>199</v>
      </c>
      <c r="AG258" s="56" t="s">
        <v>199</v>
      </c>
      <c r="AH258" s="56" t="s">
        <v>199</v>
      </c>
      <c r="AI258" s="56" t="s">
        <v>199</v>
      </c>
      <c r="AJ258" s="56" t="s">
        <v>497</v>
      </c>
    </row>
    <row r="259" spans="2:36" ht="185.25" hidden="1">
      <c r="B259" s="56" t="s">
        <v>453</v>
      </c>
      <c r="C259" s="57" t="s">
        <v>859</v>
      </c>
      <c r="D259" s="56" t="s">
        <v>1280</v>
      </c>
      <c r="E259" s="56" t="s">
        <v>1395</v>
      </c>
      <c r="F259" s="56" t="s">
        <v>1167</v>
      </c>
      <c r="G259" s="56" t="s">
        <v>864</v>
      </c>
      <c r="H259" s="56" t="s">
        <v>199</v>
      </c>
      <c r="I259" s="56" t="s">
        <v>199</v>
      </c>
      <c r="J259" s="56" t="s">
        <v>199</v>
      </c>
      <c r="K259" s="56" t="s">
        <v>1396</v>
      </c>
      <c r="L259" s="56" t="s">
        <v>1397</v>
      </c>
      <c r="M259" s="56" t="s">
        <v>1849</v>
      </c>
      <c r="N259" s="56" t="s">
        <v>1284</v>
      </c>
      <c r="O259" s="56" t="s">
        <v>1382</v>
      </c>
      <c r="P259" s="56" t="s">
        <v>1850</v>
      </c>
      <c r="Q259" s="59">
        <v>45306</v>
      </c>
      <c r="R259" s="59">
        <v>45380</v>
      </c>
      <c r="S259" s="59" t="s">
        <v>1675</v>
      </c>
      <c r="T259" s="66"/>
      <c r="U259" s="66"/>
      <c r="V259" s="95">
        <v>1</v>
      </c>
      <c r="W259" s="56" t="s">
        <v>355</v>
      </c>
      <c r="X259" s="56" t="s">
        <v>199</v>
      </c>
      <c r="Y259" s="56" t="s">
        <v>199</v>
      </c>
      <c r="Z259" s="56" t="s">
        <v>199</v>
      </c>
      <c r="AA259" s="56" t="s">
        <v>199</v>
      </c>
      <c r="AB259" s="56" t="s">
        <v>1680</v>
      </c>
      <c r="AC259" s="56" t="s">
        <v>199</v>
      </c>
      <c r="AD259" s="56" t="s">
        <v>199</v>
      </c>
      <c r="AE259" s="56" t="s">
        <v>199</v>
      </c>
      <c r="AF259" s="56" t="s">
        <v>199</v>
      </c>
      <c r="AG259" s="56" t="s">
        <v>199</v>
      </c>
      <c r="AH259" s="56" t="s">
        <v>199</v>
      </c>
      <c r="AI259" s="56" t="s">
        <v>199</v>
      </c>
      <c r="AJ259" s="56" t="s">
        <v>497</v>
      </c>
    </row>
    <row r="260" spans="2:36" ht="171" hidden="1">
      <c r="B260" s="56" t="s">
        <v>453</v>
      </c>
      <c r="C260" s="57" t="s">
        <v>859</v>
      </c>
      <c r="D260" s="56" t="s">
        <v>1223</v>
      </c>
      <c r="E260" s="56" t="s">
        <v>1370</v>
      </c>
      <c r="F260" s="56" t="s">
        <v>1167</v>
      </c>
      <c r="G260" s="56" t="s">
        <v>863</v>
      </c>
      <c r="H260" s="56" t="s">
        <v>199</v>
      </c>
      <c r="I260" s="56" t="s">
        <v>199</v>
      </c>
      <c r="J260" s="56" t="s">
        <v>199</v>
      </c>
      <c r="K260" s="56" t="s">
        <v>1371</v>
      </c>
      <c r="L260" s="56" t="s">
        <v>1372</v>
      </c>
      <c r="M260" s="58" t="s">
        <v>1373</v>
      </c>
      <c r="N260" s="56" t="s">
        <v>1284</v>
      </c>
      <c r="O260" s="56" t="s">
        <v>1374</v>
      </c>
      <c r="P260" s="56" t="s">
        <v>1668</v>
      </c>
      <c r="Q260" s="59">
        <v>45306</v>
      </c>
      <c r="R260" s="59">
        <v>45534</v>
      </c>
      <c r="S260" s="59" t="s">
        <v>1675</v>
      </c>
      <c r="T260" s="42"/>
      <c r="U260" s="56"/>
      <c r="V260" s="42">
        <v>0.5</v>
      </c>
      <c r="W260" s="56" t="s">
        <v>355</v>
      </c>
      <c r="X260" s="56" t="s">
        <v>199</v>
      </c>
      <c r="Y260" s="56" t="s">
        <v>199</v>
      </c>
      <c r="Z260" s="56" t="s">
        <v>199</v>
      </c>
      <c r="AA260" s="56" t="s">
        <v>199</v>
      </c>
      <c r="AB260" s="56" t="s">
        <v>1680</v>
      </c>
      <c r="AC260" s="56" t="s">
        <v>199</v>
      </c>
      <c r="AD260" s="56" t="s">
        <v>199</v>
      </c>
      <c r="AE260" s="56" t="s">
        <v>199</v>
      </c>
      <c r="AF260" s="56" t="s">
        <v>199</v>
      </c>
      <c r="AG260" s="56" t="s">
        <v>199</v>
      </c>
      <c r="AH260" s="56" t="s">
        <v>199</v>
      </c>
      <c r="AI260" s="56" t="s">
        <v>199</v>
      </c>
      <c r="AJ260" s="56" t="s">
        <v>497</v>
      </c>
    </row>
    <row r="261" spans="2:36" ht="171" hidden="1">
      <c r="B261" s="56" t="s">
        <v>453</v>
      </c>
      <c r="C261" s="57" t="s">
        <v>859</v>
      </c>
      <c r="D261" s="56" t="s">
        <v>1223</v>
      </c>
      <c r="E261" s="56" t="s">
        <v>1370</v>
      </c>
      <c r="F261" s="56" t="s">
        <v>1167</v>
      </c>
      <c r="G261" s="56" t="s">
        <v>863</v>
      </c>
      <c r="H261" s="56" t="s">
        <v>199</v>
      </c>
      <c r="I261" s="56" t="s">
        <v>199</v>
      </c>
      <c r="J261" s="56" t="s">
        <v>199</v>
      </c>
      <c r="K261" s="56" t="s">
        <v>1375</v>
      </c>
      <c r="L261" s="56" t="s">
        <v>1851</v>
      </c>
      <c r="M261" s="58" t="s">
        <v>1377</v>
      </c>
      <c r="N261" s="56" t="s">
        <v>1284</v>
      </c>
      <c r="O261" s="56"/>
      <c r="P261" s="56" t="s">
        <v>1850</v>
      </c>
      <c r="Q261" s="59">
        <v>45306</v>
      </c>
      <c r="R261" s="59">
        <v>45534</v>
      </c>
      <c r="S261" s="59" t="s">
        <v>1675</v>
      </c>
      <c r="T261" s="42"/>
      <c r="U261" s="56"/>
      <c r="V261" s="42">
        <v>0.5</v>
      </c>
      <c r="W261" s="56" t="s">
        <v>355</v>
      </c>
      <c r="X261" s="56" t="s">
        <v>199</v>
      </c>
      <c r="Y261" s="56" t="s">
        <v>199</v>
      </c>
      <c r="Z261" s="56" t="s">
        <v>199</v>
      </c>
      <c r="AA261" s="56" t="s">
        <v>199</v>
      </c>
      <c r="AB261" s="56" t="s">
        <v>1680</v>
      </c>
      <c r="AC261" s="56" t="s">
        <v>199</v>
      </c>
      <c r="AD261" s="56" t="s">
        <v>199</v>
      </c>
      <c r="AE261" s="56" t="s">
        <v>199</v>
      </c>
      <c r="AF261" s="56" t="s">
        <v>199</v>
      </c>
      <c r="AG261" s="56" t="s">
        <v>199</v>
      </c>
      <c r="AH261" s="56" t="s">
        <v>199</v>
      </c>
      <c r="AI261" s="56" t="s">
        <v>199</v>
      </c>
      <c r="AJ261" s="56" t="s">
        <v>497</v>
      </c>
    </row>
    <row r="262" spans="2:36" ht="171" hidden="1">
      <c r="B262" s="56" t="s">
        <v>453</v>
      </c>
      <c r="C262" s="57" t="s">
        <v>859</v>
      </c>
      <c r="D262" s="56" t="s">
        <v>1223</v>
      </c>
      <c r="E262" s="56" t="s">
        <v>1378</v>
      </c>
      <c r="F262" s="56" t="s">
        <v>1167</v>
      </c>
      <c r="G262" s="56" t="s">
        <v>863</v>
      </c>
      <c r="H262" s="56" t="s">
        <v>199</v>
      </c>
      <c r="I262" s="56" t="s">
        <v>199</v>
      </c>
      <c r="J262" s="56" t="s">
        <v>199</v>
      </c>
      <c r="K262" s="56" t="s">
        <v>1379</v>
      </c>
      <c r="L262" s="56" t="s">
        <v>1852</v>
      </c>
      <c r="M262" s="58" t="s">
        <v>1381</v>
      </c>
      <c r="N262" s="56" t="s">
        <v>1284</v>
      </c>
      <c r="O262" s="56" t="s">
        <v>1382</v>
      </c>
      <c r="P262" s="56" t="s">
        <v>1850</v>
      </c>
      <c r="Q262" s="59">
        <v>45306</v>
      </c>
      <c r="R262" s="59">
        <v>45381</v>
      </c>
      <c r="S262" s="59" t="s">
        <v>1675</v>
      </c>
      <c r="T262" s="42"/>
      <c r="U262" s="56"/>
      <c r="V262" s="42">
        <v>1</v>
      </c>
      <c r="W262" s="56" t="s">
        <v>207</v>
      </c>
      <c r="X262" s="56" t="s">
        <v>199</v>
      </c>
      <c r="Y262" s="56" t="s">
        <v>199</v>
      </c>
      <c r="Z262" s="56" t="s">
        <v>199</v>
      </c>
      <c r="AA262" s="56" t="s">
        <v>199</v>
      </c>
      <c r="AB262" s="56" t="s">
        <v>1680</v>
      </c>
      <c r="AC262" s="56" t="s">
        <v>199</v>
      </c>
      <c r="AD262" s="56" t="s">
        <v>199</v>
      </c>
      <c r="AE262" s="56" t="s">
        <v>199</v>
      </c>
      <c r="AF262" s="56" t="s">
        <v>199</v>
      </c>
      <c r="AG262" s="56" t="s">
        <v>199</v>
      </c>
      <c r="AH262" s="56" t="s">
        <v>199</v>
      </c>
      <c r="AI262" s="56" t="s">
        <v>199</v>
      </c>
      <c r="AJ262" s="56" t="s">
        <v>497</v>
      </c>
    </row>
    <row r="263" spans="2:36" ht="142.5" hidden="1">
      <c r="B263" s="56" t="s">
        <v>193</v>
      </c>
      <c r="C263" s="57" t="s">
        <v>1644</v>
      </c>
      <c r="D263" s="56" t="s">
        <v>1412</v>
      </c>
      <c r="E263" s="56" t="s">
        <v>1414</v>
      </c>
      <c r="F263" s="56" t="s">
        <v>1167</v>
      </c>
      <c r="G263" s="56" t="s">
        <v>1415</v>
      </c>
      <c r="H263" s="56" t="s">
        <v>199</v>
      </c>
      <c r="I263" s="56" t="s">
        <v>199</v>
      </c>
      <c r="J263" s="56" t="s">
        <v>199</v>
      </c>
      <c r="K263" s="56" t="s">
        <v>1416</v>
      </c>
      <c r="L263" s="56" t="s">
        <v>1853</v>
      </c>
      <c r="M263" s="58" t="s">
        <v>1418</v>
      </c>
      <c r="N263" s="56" t="s">
        <v>1403</v>
      </c>
      <c r="O263" s="56" t="s">
        <v>1419</v>
      </c>
      <c r="P263" s="73" t="s">
        <v>99</v>
      </c>
      <c r="Q263" s="59">
        <v>45301</v>
      </c>
      <c r="R263" s="59">
        <v>45332</v>
      </c>
      <c r="S263" s="59" t="s">
        <v>0</v>
      </c>
      <c r="T263" s="42"/>
      <c r="U263" s="56"/>
      <c r="V263" s="71">
        <v>0.2</v>
      </c>
      <c r="W263" s="56" t="s">
        <v>1640</v>
      </c>
      <c r="X263" s="56" t="s">
        <v>199</v>
      </c>
      <c r="Y263" s="56" t="s">
        <v>199</v>
      </c>
      <c r="Z263" s="56" t="s">
        <v>199</v>
      </c>
      <c r="AA263" s="56" t="s">
        <v>199</v>
      </c>
      <c r="AB263" s="56" t="s">
        <v>1680</v>
      </c>
      <c r="AC263" s="56" t="s">
        <v>248</v>
      </c>
      <c r="AD263" s="56" t="s">
        <v>1685</v>
      </c>
      <c r="AE263" s="56" t="s">
        <v>199</v>
      </c>
      <c r="AF263" s="56" t="s">
        <v>199</v>
      </c>
      <c r="AG263" s="56" t="s">
        <v>199</v>
      </c>
      <c r="AH263" s="56" t="s">
        <v>199</v>
      </c>
      <c r="AI263" s="56" t="s">
        <v>199</v>
      </c>
      <c r="AJ263" s="56" t="s">
        <v>497</v>
      </c>
    </row>
    <row r="264" spans="2:36" ht="142.5" hidden="1">
      <c r="B264" s="56" t="s">
        <v>193</v>
      </c>
      <c r="C264" s="57" t="s">
        <v>1644</v>
      </c>
      <c r="D264" s="56" t="s">
        <v>1412</v>
      </c>
      <c r="E264" s="56" t="s">
        <v>1414</v>
      </c>
      <c r="F264" s="56" t="s">
        <v>1167</v>
      </c>
      <c r="G264" s="56" t="s">
        <v>1415</v>
      </c>
      <c r="H264" s="56" t="s">
        <v>199</v>
      </c>
      <c r="I264" s="56" t="s">
        <v>199</v>
      </c>
      <c r="J264" s="56" t="s">
        <v>199</v>
      </c>
      <c r="K264" s="56" t="s">
        <v>1420</v>
      </c>
      <c r="L264" s="56" t="s">
        <v>1421</v>
      </c>
      <c r="M264" s="58" t="s">
        <v>1422</v>
      </c>
      <c r="N264" s="56" t="s">
        <v>1284</v>
      </c>
      <c r="O264" s="56" t="s">
        <v>1423</v>
      </c>
      <c r="P264" s="73" t="s">
        <v>99</v>
      </c>
      <c r="Q264" s="59">
        <v>45352</v>
      </c>
      <c r="R264" s="59">
        <v>45442</v>
      </c>
      <c r="S264" s="59" t="s">
        <v>0</v>
      </c>
      <c r="T264" s="42"/>
      <c r="U264" s="56"/>
      <c r="V264" s="71">
        <v>0.8</v>
      </c>
      <c r="W264" s="56" t="s">
        <v>1640</v>
      </c>
      <c r="X264" s="56" t="s">
        <v>199</v>
      </c>
      <c r="Y264" s="56" t="s">
        <v>199</v>
      </c>
      <c r="Z264" s="56" t="s">
        <v>199</v>
      </c>
      <c r="AA264" s="56" t="s">
        <v>199</v>
      </c>
      <c r="AB264" s="56" t="s">
        <v>1680</v>
      </c>
      <c r="AC264" s="56" t="s">
        <v>248</v>
      </c>
      <c r="AD264" s="56" t="s">
        <v>1685</v>
      </c>
      <c r="AE264" s="56" t="s">
        <v>199</v>
      </c>
      <c r="AF264" s="56" t="s">
        <v>199</v>
      </c>
      <c r="AG264" s="56" t="s">
        <v>199</v>
      </c>
      <c r="AH264" s="56" t="s">
        <v>199</v>
      </c>
      <c r="AI264" s="56" t="s">
        <v>199</v>
      </c>
      <c r="AJ264" s="56" t="s">
        <v>497</v>
      </c>
    </row>
    <row r="265" spans="2:36" ht="142.5" hidden="1">
      <c r="B265" s="56" t="s">
        <v>193</v>
      </c>
      <c r="C265" s="57" t="s">
        <v>1644</v>
      </c>
      <c r="D265" s="56" t="s">
        <v>1412</v>
      </c>
      <c r="E265" s="56" t="s">
        <v>1424</v>
      </c>
      <c r="F265" s="56" t="s">
        <v>1167</v>
      </c>
      <c r="G265" s="56" t="s">
        <v>1415</v>
      </c>
      <c r="H265" s="56" t="s">
        <v>199</v>
      </c>
      <c r="I265" s="56" t="s">
        <v>199</v>
      </c>
      <c r="J265" s="56" t="s">
        <v>199</v>
      </c>
      <c r="K265" s="56" t="s">
        <v>1854</v>
      </c>
      <c r="L265" s="56" t="s">
        <v>1426</v>
      </c>
      <c r="M265" s="58" t="s">
        <v>1427</v>
      </c>
      <c r="N265" s="56" t="s">
        <v>1428</v>
      </c>
      <c r="O265" s="56" t="s">
        <v>1429</v>
      </c>
      <c r="P265" s="56" t="s">
        <v>1668</v>
      </c>
      <c r="Q265" s="59">
        <v>45514</v>
      </c>
      <c r="R265" s="59">
        <v>45641</v>
      </c>
      <c r="S265" s="59" t="s">
        <v>1675</v>
      </c>
      <c r="T265" s="97">
        <f>(4*20*4)*(10000000/30/8)</f>
        <v>13333333.333333332</v>
      </c>
      <c r="U265" s="56">
        <v>188</v>
      </c>
      <c r="V265" s="71">
        <v>0.5</v>
      </c>
      <c r="W265" s="56" t="s">
        <v>207</v>
      </c>
      <c r="X265" s="98" t="s">
        <v>463</v>
      </c>
      <c r="Y265" s="56" t="s">
        <v>199</v>
      </c>
      <c r="Z265" s="56" t="s">
        <v>199</v>
      </c>
      <c r="AA265" s="72" t="s">
        <v>199</v>
      </c>
      <c r="AB265" s="56" t="s">
        <v>1680</v>
      </c>
      <c r="AC265" s="56" t="s">
        <v>1685</v>
      </c>
      <c r="AD265" s="56" t="s">
        <v>199</v>
      </c>
      <c r="AE265" s="56" t="s">
        <v>199</v>
      </c>
      <c r="AF265" s="56" t="s">
        <v>199</v>
      </c>
      <c r="AG265" s="56" t="s">
        <v>199</v>
      </c>
      <c r="AH265" s="56" t="s">
        <v>199</v>
      </c>
      <c r="AI265" s="56" t="s">
        <v>199</v>
      </c>
      <c r="AJ265" s="56" t="s">
        <v>497</v>
      </c>
    </row>
    <row r="266" spans="2:36" ht="142.5" hidden="1">
      <c r="B266" s="56" t="s">
        <v>193</v>
      </c>
      <c r="C266" s="57" t="s">
        <v>1644</v>
      </c>
      <c r="D266" s="56" t="s">
        <v>1412</v>
      </c>
      <c r="E266" s="56" t="s">
        <v>1424</v>
      </c>
      <c r="F266" s="56" t="s">
        <v>1167</v>
      </c>
      <c r="G266" s="56" t="s">
        <v>1415</v>
      </c>
      <c r="H266" s="56" t="s">
        <v>199</v>
      </c>
      <c r="I266" s="56" t="s">
        <v>199</v>
      </c>
      <c r="J266" s="56" t="s">
        <v>199</v>
      </c>
      <c r="K266" s="56" t="s">
        <v>1430</v>
      </c>
      <c r="L266" s="56" t="s">
        <v>1426</v>
      </c>
      <c r="M266" s="58" t="s">
        <v>1431</v>
      </c>
      <c r="N266" s="56" t="s">
        <v>1403</v>
      </c>
      <c r="O266" s="56" t="s">
        <v>1419</v>
      </c>
      <c r="P266" s="56" t="s">
        <v>1855</v>
      </c>
      <c r="Q266" s="59">
        <v>45611</v>
      </c>
      <c r="R266" s="59">
        <v>45641</v>
      </c>
      <c r="S266" s="59" t="s">
        <v>1675</v>
      </c>
      <c r="T266" s="42"/>
      <c r="U266" s="56"/>
      <c r="V266" s="71">
        <v>0.5</v>
      </c>
      <c r="W266" s="56" t="s">
        <v>207</v>
      </c>
      <c r="X266" s="98" t="s">
        <v>463</v>
      </c>
      <c r="Y266" s="56" t="s">
        <v>199</v>
      </c>
      <c r="Z266" s="56" t="s">
        <v>199</v>
      </c>
      <c r="AA266" s="72" t="s">
        <v>199</v>
      </c>
      <c r="AB266" s="56" t="s">
        <v>1680</v>
      </c>
      <c r="AC266" s="56" t="s">
        <v>1685</v>
      </c>
      <c r="AD266" s="56" t="s">
        <v>199</v>
      </c>
      <c r="AE266" s="56" t="s">
        <v>199</v>
      </c>
      <c r="AF266" s="56" t="s">
        <v>199</v>
      </c>
      <c r="AG266" s="56" t="s">
        <v>199</v>
      </c>
      <c r="AH266" s="56" t="s">
        <v>199</v>
      </c>
      <c r="AI266" s="56" t="s">
        <v>199</v>
      </c>
      <c r="AJ266" s="56" t="s">
        <v>497</v>
      </c>
    </row>
    <row r="267" spans="2:36" ht="142.5" hidden="1">
      <c r="B267" s="98" t="s">
        <v>193</v>
      </c>
      <c r="C267" s="98" t="s">
        <v>1644</v>
      </c>
      <c r="D267" s="98" t="s">
        <v>1412</v>
      </c>
      <c r="E267" s="98" t="s">
        <v>1424</v>
      </c>
      <c r="F267" s="98" t="s">
        <v>1167</v>
      </c>
      <c r="G267" s="56" t="s">
        <v>1415</v>
      </c>
      <c r="H267" s="56" t="s">
        <v>199</v>
      </c>
      <c r="I267" s="56" t="s">
        <v>199</v>
      </c>
      <c r="J267" s="56" t="s">
        <v>199</v>
      </c>
      <c r="K267" s="98" t="s">
        <v>1856</v>
      </c>
      <c r="L267" s="98" t="s">
        <v>1857</v>
      </c>
      <c r="M267" s="99" t="s">
        <v>1434</v>
      </c>
      <c r="N267" s="98" t="s">
        <v>1284</v>
      </c>
      <c r="O267" s="98" t="s">
        <v>1423</v>
      </c>
      <c r="P267" s="98" t="s">
        <v>1664</v>
      </c>
      <c r="Q267" s="100">
        <v>45292</v>
      </c>
      <c r="R267" s="100">
        <v>45565</v>
      </c>
      <c r="S267" s="100" t="s">
        <v>1664</v>
      </c>
      <c r="T267" s="101">
        <v>0</v>
      </c>
      <c r="U267" s="98">
        <v>0</v>
      </c>
      <c r="V267" s="98">
        <v>50</v>
      </c>
      <c r="W267" s="98" t="s">
        <v>207</v>
      </c>
      <c r="X267" s="98" t="s">
        <v>1687</v>
      </c>
      <c r="Y267" s="98" t="s">
        <v>463</v>
      </c>
      <c r="Z267" s="98" t="s">
        <v>199</v>
      </c>
      <c r="AA267" s="72" t="s">
        <v>199</v>
      </c>
      <c r="AB267" s="98" t="s">
        <v>1685</v>
      </c>
      <c r="AC267" s="98" t="s">
        <v>199</v>
      </c>
      <c r="AD267" s="98" t="s">
        <v>199</v>
      </c>
      <c r="AE267" s="98" t="s">
        <v>199</v>
      </c>
      <c r="AF267" s="98" t="s">
        <v>199</v>
      </c>
      <c r="AG267" s="98" t="s">
        <v>199</v>
      </c>
      <c r="AH267" s="98" t="s">
        <v>199</v>
      </c>
      <c r="AI267" s="98" t="s">
        <v>199</v>
      </c>
      <c r="AJ267" s="98" t="s">
        <v>497</v>
      </c>
    </row>
    <row r="268" spans="2:36" ht="142.5" hidden="1">
      <c r="B268" s="98" t="s">
        <v>193</v>
      </c>
      <c r="C268" s="98" t="s">
        <v>1644</v>
      </c>
      <c r="D268" s="98" t="s">
        <v>1412</v>
      </c>
      <c r="E268" s="98" t="s">
        <v>1424</v>
      </c>
      <c r="F268" s="98" t="s">
        <v>1167</v>
      </c>
      <c r="G268" s="56" t="s">
        <v>1415</v>
      </c>
      <c r="H268" s="56" t="s">
        <v>199</v>
      </c>
      <c r="I268" s="56" t="s">
        <v>199</v>
      </c>
      <c r="J268" s="56" t="s">
        <v>199</v>
      </c>
      <c r="K268" s="98" t="s">
        <v>801</v>
      </c>
      <c r="L268" s="98" t="s">
        <v>801</v>
      </c>
      <c r="M268" s="99" t="s">
        <v>490</v>
      </c>
      <c r="N268" s="98" t="s">
        <v>1284</v>
      </c>
      <c r="O268" s="98" t="s">
        <v>1423</v>
      </c>
      <c r="P268" s="98" t="s">
        <v>1664</v>
      </c>
      <c r="Q268" s="100">
        <v>45292</v>
      </c>
      <c r="R268" s="100">
        <v>45565</v>
      </c>
      <c r="S268" s="100" t="s">
        <v>1664</v>
      </c>
      <c r="T268" s="101">
        <v>0</v>
      </c>
      <c r="U268" s="98">
        <v>0</v>
      </c>
      <c r="V268" s="98">
        <v>50</v>
      </c>
      <c r="W268" s="98" t="s">
        <v>207</v>
      </c>
      <c r="X268" s="98" t="s">
        <v>1687</v>
      </c>
      <c r="Y268" s="98" t="s">
        <v>463</v>
      </c>
      <c r="Z268" s="56" t="s">
        <v>1435</v>
      </c>
      <c r="AA268" s="72" t="s">
        <v>199</v>
      </c>
      <c r="AB268" s="98" t="s">
        <v>1685</v>
      </c>
      <c r="AC268" s="98" t="s">
        <v>199</v>
      </c>
      <c r="AD268" s="98" t="s">
        <v>199</v>
      </c>
      <c r="AE268" s="98" t="s">
        <v>199</v>
      </c>
      <c r="AF268" s="98" t="s">
        <v>199</v>
      </c>
      <c r="AG268" s="98" t="s">
        <v>199</v>
      </c>
      <c r="AH268" s="98" t="s">
        <v>199</v>
      </c>
      <c r="AI268" s="98" t="s">
        <v>199</v>
      </c>
      <c r="AJ268" s="98" t="s">
        <v>497</v>
      </c>
    </row>
    <row r="269" spans="2:36" ht="142.5" hidden="1">
      <c r="B269" s="56" t="s">
        <v>193</v>
      </c>
      <c r="C269" s="57" t="s">
        <v>1644</v>
      </c>
      <c r="D269" s="56" t="s">
        <v>1436</v>
      </c>
      <c r="E269" s="56" t="s">
        <v>1438</v>
      </c>
      <c r="F269" s="56" t="s">
        <v>1167</v>
      </c>
      <c r="G269" s="56" t="s">
        <v>1415</v>
      </c>
      <c r="H269" s="56" t="s">
        <v>199</v>
      </c>
      <c r="I269" s="56" t="s">
        <v>199</v>
      </c>
      <c r="J269" s="56" t="s">
        <v>199</v>
      </c>
      <c r="K269" s="56" t="s">
        <v>1439</v>
      </c>
      <c r="L269" s="56" t="s">
        <v>1440</v>
      </c>
      <c r="M269" s="56" t="s">
        <v>1858</v>
      </c>
      <c r="N269" s="56" t="s">
        <v>1284</v>
      </c>
      <c r="O269" s="56" t="s">
        <v>1423</v>
      </c>
      <c r="P269" s="56" t="s">
        <v>1668</v>
      </c>
      <c r="Q269" s="59">
        <v>45505</v>
      </c>
      <c r="R269" s="59">
        <v>45611</v>
      </c>
      <c r="S269" s="59" t="s">
        <v>1675</v>
      </c>
      <c r="T269" s="42"/>
      <c r="U269" s="56"/>
      <c r="V269" s="79">
        <v>1</v>
      </c>
      <c r="W269" s="56" t="s">
        <v>1648</v>
      </c>
      <c r="X269" s="56" t="s">
        <v>199</v>
      </c>
      <c r="Y269" s="56" t="s">
        <v>199</v>
      </c>
      <c r="Z269" s="56" t="s">
        <v>199</v>
      </c>
      <c r="AA269" s="56" t="s">
        <v>199</v>
      </c>
      <c r="AB269" s="56" t="s">
        <v>1680</v>
      </c>
      <c r="AC269" s="56" t="s">
        <v>199</v>
      </c>
      <c r="AD269" s="56" t="s">
        <v>199</v>
      </c>
      <c r="AE269" s="56" t="s">
        <v>199</v>
      </c>
      <c r="AF269" s="56" t="s">
        <v>199</v>
      </c>
      <c r="AG269" s="56" t="s">
        <v>199</v>
      </c>
      <c r="AH269" s="56" t="s">
        <v>199</v>
      </c>
      <c r="AI269" s="56" t="s">
        <v>199</v>
      </c>
      <c r="AJ269" s="56" t="s">
        <v>611</v>
      </c>
    </row>
    <row r="270" spans="2:36" ht="142.5" hidden="1">
      <c r="B270" s="56" t="s">
        <v>193</v>
      </c>
      <c r="C270" s="57" t="s">
        <v>1644</v>
      </c>
      <c r="D270" s="56" t="s">
        <v>1442</v>
      </c>
      <c r="E270" s="56" t="s">
        <v>1444</v>
      </c>
      <c r="F270" s="56" t="s">
        <v>1167</v>
      </c>
      <c r="G270" s="56" t="s">
        <v>1415</v>
      </c>
      <c r="H270" s="56" t="s">
        <v>199</v>
      </c>
      <c r="I270" s="56" t="s">
        <v>199</v>
      </c>
      <c r="J270" s="56" t="s">
        <v>199</v>
      </c>
      <c r="K270" s="56" t="s">
        <v>1859</v>
      </c>
      <c r="L270" s="56" t="s">
        <v>1860</v>
      </c>
      <c r="M270" s="56" t="s">
        <v>1861</v>
      </c>
      <c r="N270" s="56" t="s">
        <v>1403</v>
      </c>
      <c r="O270" s="56" t="s">
        <v>1419</v>
      </c>
      <c r="P270" s="56" t="s">
        <v>1855</v>
      </c>
      <c r="Q270" s="59">
        <v>45301</v>
      </c>
      <c r="R270" s="59">
        <v>45381</v>
      </c>
      <c r="S270" s="59" t="s">
        <v>1675</v>
      </c>
      <c r="T270" s="89"/>
      <c r="U270" s="56"/>
      <c r="V270" s="60">
        <v>1</v>
      </c>
      <c r="W270" s="56" t="s">
        <v>207</v>
      </c>
      <c r="X270" s="56" t="s">
        <v>199</v>
      </c>
      <c r="Y270" s="56" t="s">
        <v>199</v>
      </c>
      <c r="Z270" s="56" t="s">
        <v>199</v>
      </c>
      <c r="AA270" s="56" t="s">
        <v>199</v>
      </c>
      <c r="AB270" s="56" t="s">
        <v>1680</v>
      </c>
      <c r="AC270" s="56" t="s">
        <v>1685</v>
      </c>
      <c r="AD270" s="56" t="s">
        <v>199</v>
      </c>
      <c r="AE270" s="56" t="s">
        <v>199</v>
      </c>
      <c r="AF270" s="56" t="s">
        <v>199</v>
      </c>
      <c r="AG270" s="56" t="s">
        <v>199</v>
      </c>
      <c r="AH270" s="56" t="s">
        <v>199</v>
      </c>
      <c r="AI270" s="56" t="s">
        <v>199</v>
      </c>
      <c r="AJ270" s="56" t="s">
        <v>497</v>
      </c>
    </row>
    <row r="271" spans="2:36" ht="142.5" hidden="1">
      <c r="B271" s="56" t="s">
        <v>193</v>
      </c>
      <c r="C271" s="57" t="s">
        <v>1644</v>
      </c>
      <c r="D271" s="56" t="s">
        <v>1442</v>
      </c>
      <c r="E271" s="56" t="s">
        <v>1448</v>
      </c>
      <c r="F271" s="56" t="s">
        <v>1167</v>
      </c>
      <c r="G271" s="56" t="s">
        <v>1415</v>
      </c>
      <c r="H271" s="56" t="s">
        <v>199</v>
      </c>
      <c r="I271" s="56" t="s">
        <v>199</v>
      </c>
      <c r="J271" s="56" t="s">
        <v>199</v>
      </c>
      <c r="K271" s="56" t="s">
        <v>1862</v>
      </c>
      <c r="L271" s="56" t="s">
        <v>1863</v>
      </c>
      <c r="M271" s="56" t="s">
        <v>1451</v>
      </c>
      <c r="N271" s="56" t="s">
        <v>1284</v>
      </c>
      <c r="O271" s="56" t="s">
        <v>1423</v>
      </c>
      <c r="P271" s="56" t="s">
        <v>99</v>
      </c>
      <c r="Q271" s="66">
        <v>45301</v>
      </c>
      <c r="R271" s="59">
        <v>45381</v>
      </c>
      <c r="S271" s="59" t="s">
        <v>1675</v>
      </c>
      <c r="T271" s="40"/>
      <c r="U271" s="56"/>
      <c r="V271" s="71">
        <v>1</v>
      </c>
      <c r="W271" s="56" t="s">
        <v>207</v>
      </c>
      <c r="X271" s="56" t="s">
        <v>199</v>
      </c>
      <c r="Y271" s="56" t="s">
        <v>199</v>
      </c>
      <c r="Z271" s="56" t="s">
        <v>199</v>
      </c>
      <c r="AA271" s="72" t="s">
        <v>199</v>
      </c>
      <c r="AB271" s="56" t="s">
        <v>1680</v>
      </c>
      <c r="AC271" s="56" t="s">
        <v>1685</v>
      </c>
      <c r="AD271" s="56" t="s">
        <v>199</v>
      </c>
      <c r="AE271" s="56" t="s">
        <v>199</v>
      </c>
      <c r="AF271" s="56" t="s">
        <v>199</v>
      </c>
      <c r="AG271" s="56" t="s">
        <v>199</v>
      </c>
      <c r="AH271" s="56" t="s">
        <v>199</v>
      </c>
      <c r="AI271" s="56" t="s">
        <v>199</v>
      </c>
      <c r="AJ271" s="56" t="s">
        <v>497</v>
      </c>
    </row>
    <row r="272" spans="2:36" ht="142.5" hidden="1">
      <c r="B272" s="56" t="s">
        <v>193</v>
      </c>
      <c r="C272" s="57" t="s">
        <v>1644</v>
      </c>
      <c r="D272" s="56" t="s">
        <v>1442</v>
      </c>
      <c r="E272" s="56" t="s">
        <v>1452</v>
      </c>
      <c r="F272" s="56" t="s">
        <v>1167</v>
      </c>
      <c r="G272" s="56" t="s">
        <v>1415</v>
      </c>
      <c r="H272" s="56" t="s">
        <v>199</v>
      </c>
      <c r="I272" s="56" t="s">
        <v>199</v>
      </c>
      <c r="J272" s="56" t="s">
        <v>199</v>
      </c>
      <c r="K272" s="56" t="s">
        <v>1864</v>
      </c>
      <c r="L272" s="56" t="s">
        <v>1865</v>
      </c>
      <c r="M272" s="56" t="s">
        <v>1866</v>
      </c>
      <c r="N272" s="56" t="s">
        <v>1428</v>
      </c>
      <c r="O272" s="56" t="s">
        <v>1429</v>
      </c>
      <c r="P272" s="56" t="s">
        <v>1668</v>
      </c>
      <c r="Q272" s="59">
        <v>45381</v>
      </c>
      <c r="R272" s="66">
        <v>45565</v>
      </c>
      <c r="S272" s="59" t="s">
        <v>1675</v>
      </c>
      <c r="T272" s="97">
        <f>(4*20*4)*(10000000/30/8)</f>
        <v>13333333.333333332</v>
      </c>
      <c r="U272" s="56">
        <v>188</v>
      </c>
      <c r="V272" s="71">
        <v>1</v>
      </c>
      <c r="W272" s="56" t="s">
        <v>1690</v>
      </c>
      <c r="X272" s="56" t="s">
        <v>199</v>
      </c>
      <c r="Y272" s="56" t="s">
        <v>199</v>
      </c>
      <c r="Z272" s="56" t="s">
        <v>199</v>
      </c>
      <c r="AA272" s="56" t="s">
        <v>199</v>
      </c>
      <c r="AB272" s="56" t="s">
        <v>1680</v>
      </c>
      <c r="AC272" s="56" t="s">
        <v>1685</v>
      </c>
      <c r="AD272" s="56" t="s">
        <v>199</v>
      </c>
      <c r="AE272" s="56" t="s">
        <v>199</v>
      </c>
      <c r="AF272" s="56" t="s">
        <v>199</v>
      </c>
      <c r="AG272" s="56" t="s">
        <v>199</v>
      </c>
      <c r="AH272" s="56" t="s">
        <v>199</v>
      </c>
      <c r="AI272" s="56" t="s">
        <v>199</v>
      </c>
      <c r="AJ272" s="56" t="s">
        <v>497</v>
      </c>
    </row>
    <row r="273" spans="2:36" ht="199.5" hidden="1">
      <c r="B273" s="56" t="s">
        <v>516</v>
      </c>
      <c r="C273" s="57" t="s">
        <v>517</v>
      </c>
      <c r="D273" s="56" t="s">
        <v>539</v>
      </c>
      <c r="E273" s="56" t="s">
        <v>571</v>
      </c>
      <c r="F273" s="56" t="s">
        <v>1620</v>
      </c>
      <c r="G273" s="56" t="s">
        <v>199</v>
      </c>
      <c r="H273" s="56" t="s">
        <v>199</v>
      </c>
      <c r="I273" s="56" t="s">
        <v>199</v>
      </c>
      <c r="J273" s="56" t="s">
        <v>199</v>
      </c>
      <c r="K273" s="56" t="s">
        <v>1867</v>
      </c>
      <c r="L273" s="56" t="s">
        <v>1868</v>
      </c>
      <c r="M273" s="56" t="s">
        <v>574</v>
      </c>
      <c r="N273" s="56" t="s">
        <v>501</v>
      </c>
      <c r="O273" s="56" t="s">
        <v>575</v>
      </c>
      <c r="P273" s="56" t="s">
        <v>99</v>
      </c>
      <c r="Q273" s="64">
        <v>45323</v>
      </c>
      <c r="R273" s="64" t="s">
        <v>576</v>
      </c>
      <c r="S273" s="59" t="s">
        <v>281</v>
      </c>
      <c r="T273" s="75">
        <f>(2*20*2)*(12000000/30/8)</f>
        <v>4000000</v>
      </c>
      <c r="U273" s="76">
        <v>183</v>
      </c>
      <c r="V273" s="71">
        <v>0.3</v>
      </c>
      <c r="W273" s="56" t="s">
        <v>1673</v>
      </c>
      <c r="X273" s="56" t="s">
        <v>199</v>
      </c>
      <c r="Y273" s="56" t="s">
        <v>199</v>
      </c>
      <c r="Z273" s="56" t="s">
        <v>199</v>
      </c>
      <c r="AA273" s="56" t="s">
        <v>199</v>
      </c>
      <c r="AB273" s="56" t="s">
        <v>364</v>
      </c>
      <c r="AC273" s="56" t="s">
        <v>248</v>
      </c>
      <c r="AD273" s="56" t="s">
        <v>199</v>
      </c>
      <c r="AE273" s="56" t="s">
        <v>199</v>
      </c>
      <c r="AF273" s="56" t="s">
        <v>199</v>
      </c>
      <c r="AG273" s="56" t="s">
        <v>199</v>
      </c>
      <c r="AH273" s="56" t="s">
        <v>577</v>
      </c>
      <c r="AI273" s="56" t="s">
        <v>578</v>
      </c>
      <c r="AJ273" s="56" t="s">
        <v>497</v>
      </c>
    </row>
    <row r="274" spans="2:36" ht="199.5" hidden="1">
      <c r="B274" s="56" t="s">
        <v>516</v>
      </c>
      <c r="C274" s="57" t="s">
        <v>517</v>
      </c>
      <c r="D274" s="56" t="s">
        <v>539</v>
      </c>
      <c r="E274" s="56" t="s">
        <v>571</v>
      </c>
      <c r="F274" s="56" t="s">
        <v>1620</v>
      </c>
      <c r="G274" s="56" t="s">
        <v>199</v>
      </c>
      <c r="H274" s="56" t="s">
        <v>199</v>
      </c>
      <c r="I274" s="56" t="s">
        <v>199</v>
      </c>
      <c r="J274" s="56" t="s">
        <v>199</v>
      </c>
      <c r="K274" s="56" t="s">
        <v>579</v>
      </c>
      <c r="L274" s="56" t="s">
        <v>580</v>
      </c>
      <c r="M274" s="56" t="s">
        <v>581</v>
      </c>
      <c r="N274" s="56" t="s">
        <v>501</v>
      </c>
      <c r="O274" s="56" t="s">
        <v>575</v>
      </c>
      <c r="P274" s="56" t="s">
        <v>99</v>
      </c>
      <c r="Q274" s="64">
        <v>45383</v>
      </c>
      <c r="R274" s="64">
        <v>45412</v>
      </c>
      <c r="S274" s="59" t="s">
        <v>281</v>
      </c>
      <c r="T274" s="75">
        <f>(1*20*2)*(12000000/30/8)</f>
        <v>2000000</v>
      </c>
      <c r="U274" s="76">
        <v>183</v>
      </c>
      <c r="V274" s="71">
        <v>0.3</v>
      </c>
      <c r="W274" s="56" t="s">
        <v>1673</v>
      </c>
      <c r="X274" s="56" t="s">
        <v>199</v>
      </c>
      <c r="Y274" s="56" t="s">
        <v>199</v>
      </c>
      <c r="Z274" s="56" t="s">
        <v>199</v>
      </c>
      <c r="AA274" s="56" t="s">
        <v>199</v>
      </c>
      <c r="AB274" s="56" t="s">
        <v>364</v>
      </c>
      <c r="AC274" s="56" t="s">
        <v>248</v>
      </c>
      <c r="AD274" s="56" t="s">
        <v>199</v>
      </c>
      <c r="AE274" s="56" t="s">
        <v>199</v>
      </c>
      <c r="AF274" s="56" t="s">
        <v>199</v>
      </c>
      <c r="AG274" s="56" t="s">
        <v>199</v>
      </c>
      <c r="AH274" s="56" t="s">
        <v>577</v>
      </c>
      <c r="AI274" s="56" t="s">
        <v>578</v>
      </c>
      <c r="AJ274" s="56" t="s">
        <v>497</v>
      </c>
    </row>
    <row r="275" spans="2:36" ht="199.5" hidden="1">
      <c r="B275" s="56" t="s">
        <v>516</v>
      </c>
      <c r="C275" s="57" t="s">
        <v>517</v>
      </c>
      <c r="D275" s="56" t="s">
        <v>539</v>
      </c>
      <c r="E275" s="56" t="s">
        <v>571</v>
      </c>
      <c r="F275" s="56" t="s">
        <v>1620</v>
      </c>
      <c r="G275" s="56" t="s">
        <v>199</v>
      </c>
      <c r="H275" s="56" t="s">
        <v>199</v>
      </c>
      <c r="I275" s="56" t="s">
        <v>199</v>
      </c>
      <c r="J275" s="56" t="s">
        <v>199</v>
      </c>
      <c r="K275" s="56" t="s">
        <v>582</v>
      </c>
      <c r="L275" s="56" t="s">
        <v>583</v>
      </c>
      <c r="M275" s="56" t="s">
        <v>584</v>
      </c>
      <c r="N275" s="56" t="s">
        <v>501</v>
      </c>
      <c r="O275" s="56" t="s">
        <v>575</v>
      </c>
      <c r="P275" s="56" t="s">
        <v>99</v>
      </c>
      <c r="Q275" s="64">
        <v>45536</v>
      </c>
      <c r="R275" s="64">
        <v>45596</v>
      </c>
      <c r="S275" s="59" t="s">
        <v>281</v>
      </c>
      <c r="T275" s="75">
        <f>(1.5*20*2)*(12000000/30/8)</f>
        <v>3000000</v>
      </c>
      <c r="U275" s="76">
        <v>183</v>
      </c>
      <c r="V275" s="71">
        <v>0.4</v>
      </c>
      <c r="W275" s="56" t="s">
        <v>1673</v>
      </c>
      <c r="X275" s="56" t="s">
        <v>199</v>
      </c>
      <c r="Y275" s="56" t="s">
        <v>199</v>
      </c>
      <c r="Z275" s="56" t="s">
        <v>199</v>
      </c>
      <c r="AA275" s="56" t="s">
        <v>199</v>
      </c>
      <c r="AB275" s="56" t="s">
        <v>364</v>
      </c>
      <c r="AC275" s="56" t="s">
        <v>248</v>
      </c>
      <c r="AD275" s="56" t="s">
        <v>199</v>
      </c>
      <c r="AE275" s="56" t="s">
        <v>199</v>
      </c>
      <c r="AF275" s="56" t="s">
        <v>199</v>
      </c>
      <c r="AG275" s="56" t="s">
        <v>199</v>
      </c>
      <c r="AH275" s="56" t="s">
        <v>577</v>
      </c>
      <c r="AI275" s="56" t="s">
        <v>578</v>
      </c>
      <c r="AJ275" s="56" t="s">
        <v>497</v>
      </c>
    </row>
    <row r="276" spans="2:36" ht="199.5" hidden="1">
      <c r="B276" s="56" t="s">
        <v>516</v>
      </c>
      <c r="C276" s="57" t="s">
        <v>517</v>
      </c>
      <c r="D276" s="56" t="s">
        <v>539</v>
      </c>
      <c r="E276" s="56" t="s">
        <v>571</v>
      </c>
      <c r="F276" s="56" t="s">
        <v>1620</v>
      </c>
      <c r="G276" s="56" t="s">
        <v>199</v>
      </c>
      <c r="H276" s="56" t="s">
        <v>199</v>
      </c>
      <c r="I276" s="56" t="s">
        <v>199</v>
      </c>
      <c r="J276" s="56" t="s">
        <v>199</v>
      </c>
      <c r="K276" s="56" t="s">
        <v>1869</v>
      </c>
      <c r="L276" s="56" t="s">
        <v>586</v>
      </c>
      <c r="M276" s="58" t="s">
        <v>587</v>
      </c>
      <c r="N276" s="56" t="s">
        <v>535</v>
      </c>
      <c r="O276" s="56" t="s">
        <v>536</v>
      </c>
      <c r="P276" s="56" t="s">
        <v>537</v>
      </c>
      <c r="Q276" s="59">
        <v>45323</v>
      </c>
      <c r="R276" s="59">
        <v>45473</v>
      </c>
      <c r="S276" s="59" t="s">
        <v>281</v>
      </c>
      <c r="T276" s="40"/>
      <c r="U276" s="56"/>
      <c r="V276" s="60">
        <v>0.3</v>
      </c>
      <c r="W276" s="56" t="s">
        <v>1660</v>
      </c>
      <c r="X276" s="56" t="s">
        <v>207</v>
      </c>
      <c r="Y276" s="56" t="s">
        <v>199</v>
      </c>
      <c r="Z276" s="56" t="s">
        <v>199</v>
      </c>
      <c r="AA276" s="56" t="s">
        <v>199</v>
      </c>
      <c r="AB276" s="56" t="s">
        <v>364</v>
      </c>
      <c r="AC276" s="56" t="s">
        <v>199</v>
      </c>
      <c r="AD276" s="56" t="s">
        <v>199</v>
      </c>
      <c r="AE276" s="56" t="s">
        <v>199</v>
      </c>
      <c r="AF276" s="56" t="s">
        <v>199</v>
      </c>
      <c r="AG276" s="56" t="s">
        <v>199</v>
      </c>
      <c r="AH276" s="56" t="s">
        <v>402</v>
      </c>
      <c r="AI276" s="56" t="s">
        <v>403</v>
      </c>
      <c r="AJ276" s="56" t="s">
        <v>570</v>
      </c>
    </row>
    <row r="277" spans="2:36" ht="199.5" hidden="1">
      <c r="B277" s="56" t="s">
        <v>516</v>
      </c>
      <c r="C277" s="57" t="s">
        <v>517</v>
      </c>
      <c r="D277" s="56" t="s">
        <v>539</v>
      </c>
      <c r="E277" s="56" t="s">
        <v>571</v>
      </c>
      <c r="F277" s="56" t="s">
        <v>1620</v>
      </c>
      <c r="G277" s="56" t="s">
        <v>199</v>
      </c>
      <c r="H277" s="56" t="s">
        <v>199</v>
      </c>
      <c r="I277" s="56" t="s">
        <v>199</v>
      </c>
      <c r="J277" s="56" t="s">
        <v>199</v>
      </c>
      <c r="K277" s="56" t="s">
        <v>1870</v>
      </c>
      <c r="L277" s="56" t="s">
        <v>589</v>
      </c>
      <c r="M277" s="58" t="s">
        <v>590</v>
      </c>
      <c r="N277" s="56" t="s">
        <v>535</v>
      </c>
      <c r="O277" s="56" t="s">
        <v>536</v>
      </c>
      <c r="P277" s="56" t="s">
        <v>537</v>
      </c>
      <c r="Q277" s="59">
        <v>45323</v>
      </c>
      <c r="R277" s="59">
        <v>45473</v>
      </c>
      <c r="S277" s="59" t="s">
        <v>1675</v>
      </c>
      <c r="T277" s="40"/>
      <c r="U277" s="56"/>
      <c r="V277" s="60">
        <v>0.7</v>
      </c>
      <c r="W277" s="56" t="s">
        <v>1660</v>
      </c>
      <c r="X277" s="56" t="s">
        <v>199</v>
      </c>
      <c r="Y277" s="56" t="s">
        <v>199</v>
      </c>
      <c r="Z277" s="56" t="s">
        <v>199</v>
      </c>
      <c r="AA277" s="56" t="s">
        <v>199</v>
      </c>
      <c r="AB277" s="56" t="s">
        <v>364</v>
      </c>
      <c r="AC277" s="56" t="s">
        <v>199</v>
      </c>
      <c r="AD277" s="56" t="s">
        <v>199</v>
      </c>
      <c r="AE277" s="56" t="s">
        <v>199</v>
      </c>
      <c r="AF277" s="56" t="s">
        <v>199</v>
      </c>
      <c r="AG277" s="56" t="s">
        <v>199</v>
      </c>
      <c r="AH277" s="56" t="s">
        <v>402</v>
      </c>
      <c r="AI277" s="56" t="s">
        <v>403</v>
      </c>
      <c r="AJ277" s="56" t="s">
        <v>538</v>
      </c>
    </row>
    <row r="278" spans="2:36" ht="128.25" hidden="1">
      <c r="B278" s="56" t="s">
        <v>516</v>
      </c>
      <c r="C278" s="57" t="s">
        <v>454</v>
      </c>
      <c r="D278" s="56" t="s">
        <v>455</v>
      </c>
      <c r="E278" s="56" t="s">
        <v>493</v>
      </c>
      <c r="F278" s="56" t="s">
        <v>458</v>
      </c>
      <c r="G278" s="56" t="s">
        <v>199</v>
      </c>
      <c r="H278" s="56" t="s">
        <v>199</v>
      </c>
      <c r="I278" s="56" t="s">
        <v>199</v>
      </c>
      <c r="J278" s="56" t="s">
        <v>199</v>
      </c>
      <c r="K278" s="56" t="s">
        <v>494</v>
      </c>
      <c r="L278" s="56" t="s">
        <v>1871</v>
      </c>
      <c r="M278" s="56" t="s">
        <v>496</v>
      </c>
      <c r="N278" s="56" t="s">
        <v>486</v>
      </c>
      <c r="O278" s="56"/>
      <c r="P278" s="56" t="s">
        <v>99</v>
      </c>
      <c r="Q278" s="64">
        <v>45293</v>
      </c>
      <c r="R278" s="64">
        <v>45322</v>
      </c>
      <c r="S278" s="59" t="s">
        <v>133</v>
      </c>
      <c r="T278" s="40"/>
      <c r="U278" s="56"/>
      <c r="V278" s="71">
        <v>0.5</v>
      </c>
      <c r="W278" s="56" t="s">
        <v>1660</v>
      </c>
      <c r="X278" s="56" t="s">
        <v>199</v>
      </c>
      <c r="Y278" s="56" t="s">
        <v>199</v>
      </c>
      <c r="Z278" s="56" t="s">
        <v>199</v>
      </c>
      <c r="AA278" s="56" t="s">
        <v>199</v>
      </c>
      <c r="AB278" s="56" t="s">
        <v>364</v>
      </c>
      <c r="AC278" s="56" t="s">
        <v>248</v>
      </c>
      <c r="AD278" s="56" t="s">
        <v>199</v>
      </c>
      <c r="AE278" s="56" t="s">
        <v>199</v>
      </c>
      <c r="AF278" s="56" t="s">
        <v>199</v>
      </c>
      <c r="AG278" s="56" t="s">
        <v>199</v>
      </c>
      <c r="AH278" s="56" t="s">
        <v>402</v>
      </c>
      <c r="AI278" s="56" t="s">
        <v>403</v>
      </c>
      <c r="AJ278" s="56" t="s">
        <v>497</v>
      </c>
    </row>
    <row r="279" spans="2:36" ht="128.25" hidden="1">
      <c r="B279" s="56" t="s">
        <v>516</v>
      </c>
      <c r="C279" s="57" t="s">
        <v>454</v>
      </c>
      <c r="D279" s="56" t="s">
        <v>455</v>
      </c>
      <c r="E279" s="56" t="s">
        <v>493</v>
      </c>
      <c r="F279" s="56" t="s">
        <v>458</v>
      </c>
      <c r="G279" s="56" t="s">
        <v>199</v>
      </c>
      <c r="H279" s="56" t="s">
        <v>199</v>
      </c>
      <c r="I279" s="56" t="s">
        <v>199</v>
      </c>
      <c r="J279" s="56" t="s">
        <v>199</v>
      </c>
      <c r="K279" s="56" t="s">
        <v>498</v>
      </c>
      <c r="L279" s="56" t="s">
        <v>499</v>
      </c>
      <c r="M279" s="56" t="s">
        <v>500</v>
      </c>
      <c r="N279" s="56" t="s">
        <v>501</v>
      </c>
      <c r="O279" s="56"/>
      <c r="P279" s="56" t="s">
        <v>99</v>
      </c>
      <c r="Q279" s="66">
        <v>45422</v>
      </c>
      <c r="R279" s="66">
        <v>45656</v>
      </c>
      <c r="S279" s="59" t="s">
        <v>133</v>
      </c>
      <c r="T279" s="75">
        <f>(1.5*20*2)*(12000000/30/8)</f>
        <v>3000000</v>
      </c>
      <c r="U279" s="76">
        <v>183</v>
      </c>
      <c r="V279" s="71">
        <v>0.5</v>
      </c>
      <c r="W279" s="56" t="s">
        <v>1660</v>
      </c>
      <c r="X279" s="56" t="s">
        <v>199</v>
      </c>
      <c r="Y279" s="56" t="s">
        <v>199</v>
      </c>
      <c r="Z279" s="56" t="s">
        <v>199</v>
      </c>
      <c r="AA279" s="56" t="s">
        <v>199</v>
      </c>
      <c r="AB279" s="56" t="s">
        <v>364</v>
      </c>
      <c r="AC279" s="56" t="s">
        <v>248</v>
      </c>
      <c r="AD279" s="56" t="s">
        <v>199</v>
      </c>
      <c r="AE279" s="56" t="s">
        <v>199</v>
      </c>
      <c r="AF279" s="56" t="s">
        <v>199</v>
      </c>
      <c r="AG279" s="56" t="s">
        <v>199</v>
      </c>
      <c r="AH279" s="56" t="s">
        <v>402</v>
      </c>
      <c r="AI279" s="56" t="s">
        <v>502</v>
      </c>
      <c r="AJ279" s="56" t="s">
        <v>497</v>
      </c>
    </row>
    <row r="280" spans="2:36" ht="128.25" hidden="1">
      <c r="B280" s="56" t="s">
        <v>453</v>
      </c>
      <c r="C280" s="57" t="s">
        <v>454</v>
      </c>
      <c r="D280" s="56" t="s">
        <v>455</v>
      </c>
      <c r="E280" s="56" t="s">
        <v>493</v>
      </c>
      <c r="F280" s="56" t="s">
        <v>458</v>
      </c>
      <c r="G280" s="56" t="s">
        <v>199</v>
      </c>
      <c r="H280" s="56" t="s">
        <v>199</v>
      </c>
      <c r="I280" s="56" t="s">
        <v>199</v>
      </c>
      <c r="J280" s="56" t="s">
        <v>199</v>
      </c>
      <c r="K280" s="56" t="s">
        <v>503</v>
      </c>
      <c r="L280" s="56" t="s">
        <v>504</v>
      </c>
      <c r="M280" s="58" t="s">
        <v>505</v>
      </c>
      <c r="N280" s="56" t="s">
        <v>471</v>
      </c>
      <c r="O280" s="56" t="s">
        <v>1724</v>
      </c>
      <c r="P280" s="56" t="s">
        <v>133</v>
      </c>
      <c r="Q280" s="59">
        <v>45292</v>
      </c>
      <c r="R280" s="59">
        <v>45322</v>
      </c>
      <c r="S280" s="59" t="s">
        <v>133</v>
      </c>
      <c r="T280" s="40"/>
      <c r="U280" s="56"/>
      <c r="V280" s="71">
        <v>0.6</v>
      </c>
      <c r="W280" s="56" t="s">
        <v>463</v>
      </c>
      <c r="X280" s="56" t="s">
        <v>1556</v>
      </c>
      <c r="Y280" s="56" t="s">
        <v>1690</v>
      </c>
      <c r="Z280" s="56" t="s">
        <v>199</v>
      </c>
      <c r="AA280" s="56" t="s">
        <v>199</v>
      </c>
      <c r="AB280" s="56" t="s">
        <v>1682</v>
      </c>
      <c r="AC280" s="56" t="s">
        <v>199</v>
      </c>
      <c r="AD280" s="56" t="s">
        <v>199</v>
      </c>
      <c r="AE280" s="56" t="s">
        <v>199</v>
      </c>
      <c r="AF280" s="56" t="s">
        <v>199</v>
      </c>
      <c r="AG280" s="56" t="s">
        <v>199</v>
      </c>
      <c r="AH280" s="56" t="s">
        <v>199</v>
      </c>
      <c r="AI280" s="56" t="s">
        <v>199</v>
      </c>
      <c r="AJ280" s="56" t="s">
        <v>472</v>
      </c>
    </row>
    <row r="281" spans="2:36" ht="128.25" hidden="1">
      <c r="B281" s="56" t="s">
        <v>453</v>
      </c>
      <c r="C281" s="57" t="s">
        <v>454</v>
      </c>
      <c r="D281" s="56" t="s">
        <v>455</v>
      </c>
      <c r="E281" s="56" t="s">
        <v>493</v>
      </c>
      <c r="F281" s="56" t="s">
        <v>458</v>
      </c>
      <c r="G281" s="56" t="s">
        <v>199</v>
      </c>
      <c r="H281" s="56" t="s">
        <v>199</v>
      </c>
      <c r="I281" s="56" t="s">
        <v>199</v>
      </c>
      <c r="J281" s="56" t="s">
        <v>199</v>
      </c>
      <c r="K281" s="56" t="s">
        <v>506</v>
      </c>
      <c r="L281" s="56" t="s">
        <v>481</v>
      </c>
      <c r="M281" s="58" t="s">
        <v>507</v>
      </c>
      <c r="N281" s="56" t="s">
        <v>471</v>
      </c>
      <c r="O281" s="56" t="s">
        <v>1725</v>
      </c>
      <c r="P281" s="56" t="s">
        <v>133</v>
      </c>
      <c r="Q281" s="59">
        <v>45323</v>
      </c>
      <c r="R281" s="59">
        <v>45350</v>
      </c>
      <c r="S281" s="59" t="s">
        <v>281</v>
      </c>
      <c r="T281" s="40"/>
      <c r="U281" s="56"/>
      <c r="V281" s="71">
        <v>0.4</v>
      </c>
      <c r="W281" s="56" t="s">
        <v>463</v>
      </c>
      <c r="X281" s="56" t="s">
        <v>1556</v>
      </c>
      <c r="Y281" s="56" t="s">
        <v>1690</v>
      </c>
      <c r="Z281" s="56" t="s">
        <v>199</v>
      </c>
      <c r="AA281" s="56" t="s">
        <v>199</v>
      </c>
      <c r="AB281" s="56" t="s">
        <v>1682</v>
      </c>
      <c r="AC281" s="56" t="s">
        <v>199</v>
      </c>
      <c r="AD281" s="56" t="s">
        <v>199</v>
      </c>
      <c r="AE281" s="56" t="s">
        <v>199</v>
      </c>
      <c r="AF281" s="56" t="s">
        <v>199</v>
      </c>
      <c r="AG281" s="56" t="s">
        <v>199</v>
      </c>
      <c r="AH281" s="56" t="s">
        <v>199</v>
      </c>
      <c r="AI281" s="56" t="s">
        <v>199</v>
      </c>
      <c r="AJ281" s="56" t="s">
        <v>472</v>
      </c>
    </row>
    <row r="282" spans="2:36" ht="228" hidden="1">
      <c r="B282" s="56" t="s">
        <v>453</v>
      </c>
      <c r="C282" s="57" t="s">
        <v>859</v>
      </c>
      <c r="D282" s="56" t="s">
        <v>860</v>
      </c>
      <c r="E282" s="56" t="s">
        <v>973</v>
      </c>
      <c r="F282" s="56" t="s">
        <v>754</v>
      </c>
      <c r="G282" s="56" t="s">
        <v>863</v>
      </c>
      <c r="H282" s="56" t="s">
        <v>864</v>
      </c>
      <c r="I282" s="56" t="s">
        <v>199</v>
      </c>
      <c r="J282" s="56" t="s">
        <v>199</v>
      </c>
      <c r="K282" s="56" t="s">
        <v>974</v>
      </c>
      <c r="L282" s="56" t="s">
        <v>1872</v>
      </c>
      <c r="M282" s="58" t="s">
        <v>976</v>
      </c>
      <c r="N282" s="56" t="s">
        <v>704</v>
      </c>
      <c r="O282" s="56" t="s">
        <v>977</v>
      </c>
      <c r="P282" s="56" t="s">
        <v>1806</v>
      </c>
      <c r="Q282" s="59">
        <v>45323</v>
      </c>
      <c r="R282" s="59">
        <v>45473</v>
      </c>
      <c r="S282" s="59" t="s">
        <v>1675</v>
      </c>
      <c r="T282" s="75">
        <f>(2*20*3)*(4687696/30/8)</f>
        <v>2343848</v>
      </c>
      <c r="U282" s="76">
        <v>186</v>
      </c>
      <c r="V282" s="56">
        <v>33</v>
      </c>
      <c r="W282" s="56" t="s">
        <v>354</v>
      </c>
      <c r="X282" s="56" t="s">
        <v>199</v>
      </c>
      <c r="Y282" s="56" t="s">
        <v>199</v>
      </c>
      <c r="Z282" s="56" t="s">
        <v>199</v>
      </c>
      <c r="AA282" s="56" t="s">
        <v>199</v>
      </c>
      <c r="AB282" s="56" t="s">
        <v>1677</v>
      </c>
      <c r="AC282" s="56" t="s">
        <v>199</v>
      </c>
      <c r="AD282" s="56" t="s">
        <v>199</v>
      </c>
      <c r="AE282" s="56" t="s">
        <v>199</v>
      </c>
      <c r="AF282" s="56" t="s">
        <v>199</v>
      </c>
      <c r="AG282" s="56" t="s">
        <v>199</v>
      </c>
      <c r="AH282" s="56" t="s">
        <v>199</v>
      </c>
      <c r="AI282" s="56" t="s">
        <v>199</v>
      </c>
      <c r="AJ282" s="56" t="s">
        <v>958</v>
      </c>
    </row>
    <row r="283" spans="2:36" ht="171" hidden="1">
      <c r="B283" s="56" t="s">
        <v>453</v>
      </c>
      <c r="C283" s="57" t="s">
        <v>859</v>
      </c>
      <c r="D283" s="56" t="s">
        <v>860</v>
      </c>
      <c r="E283" s="56" t="s">
        <v>973</v>
      </c>
      <c r="F283" s="56" t="s">
        <v>754</v>
      </c>
      <c r="G283" s="56" t="s">
        <v>863</v>
      </c>
      <c r="H283" s="56" t="s">
        <v>864</v>
      </c>
      <c r="I283" s="56" t="s">
        <v>199</v>
      </c>
      <c r="J283" s="56" t="s">
        <v>199</v>
      </c>
      <c r="K283" s="56" t="s">
        <v>978</v>
      </c>
      <c r="L283" s="56" t="s">
        <v>1873</v>
      </c>
      <c r="M283" s="58" t="s">
        <v>980</v>
      </c>
      <c r="N283" s="56" t="s">
        <v>704</v>
      </c>
      <c r="O283" s="56" t="s">
        <v>981</v>
      </c>
      <c r="P283" s="56" t="s">
        <v>1806</v>
      </c>
      <c r="Q283" s="59">
        <v>45323</v>
      </c>
      <c r="R283" s="59">
        <v>45442</v>
      </c>
      <c r="S283" s="59" t="s">
        <v>1675</v>
      </c>
      <c r="T283" s="75">
        <f>(0.5*20*5)*(4687696/30/8)</f>
        <v>976603.33333333326</v>
      </c>
      <c r="U283" s="76">
        <v>186</v>
      </c>
      <c r="V283" s="56">
        <v>33</v>
      </c>
      <c r="W283" s="56" t="s">
        <v>1690</v>
      </c>
      <c r="X283" s="56" t="s">
        <v>199</v>
      </c>
      <c r="Y283" s="56" t="s">
        <v>199</v>
      </c>
      <c r="Z283" s="56" t="s">
        <v>199</v>
      </c>
      <c r="AA283" s="56" t="s">
        <v>199</v>
      </c>
      <c r="AB283" s="56" t="s">
        <v>1677</v>
      </c>
      <c r="AC283" s="56" t="s">
        <v>1685</v>
      </c>
      <c r="AD283" s="56" t="s">
        <v>199</v>
      </c>
      <c r="AE283" s="56" t="s">
        <v>199</v>
      </c>
      <c r="AF283" s="56" t="s">
        <v>199</v>
      </c>
      <c r="AG283" s="56" t="s">
        <v>199</v>
      </c>
      <c r="AH283" s="56" t="s">
        <v>199</v>
      </c>
      <c r="AI283" s="56" t="s">
        <v>199</v>
      </c>
      <c r="AJ283" s="56" t="s">
        <v>655</v>
      </c>
    </row>
    <row r="284" spans="2:36" ht="171" hidden="1">
      <c r="B284" s="56" t="s">
        <v>453</v>
      </c>
      <c r="C284" s="57" t="s">
        <v>859</v>
      </c>
      <c r="D284" s="56" t="s">
        <v>860</v>
      </c>
      <c r="E284" s="56" t="s">
        <v>973</v>
      </c>
      <c r="F284" s="56" t="s">
        <v>754</v>
      </c>
      <c r="G284" s="56" t="s">
        <v>863</v>
      </c>
      <c r="H284" s="56" t="s">
        <v>864</v>
      </c>
      <c r="I284" s="56" t="s">
        <v>199</v>
      </c>
      <c r="J284" s="56" t="s">
        <v>199</v>
      </c>
      <c r="K284" s="56" t="s">
        <v>1874</v>
      </c>
      <c r="L284" s="56" t="s">
        <v>1875</v>
      </c>
      <c r="M284" s="58" t="s">
        <v>984</v>
      </c>
      <c r="N284" s="56" t="s">
        <v>668</v>
      </c>
      <c r="O284" s="56" t="s">
        <v>985</v>
      </c>
      <c r="P284" s="56" t="s">
        <v>1806</v>
      </c>
      <c r="Q284" s="59">
        <v>45306</v>
      </c>
      <c r="R284" s="59">
        <v>45641</v>
      </c>
      <c r="S284" s="59" t="s">
        <v>1675</v>
      </c>
      <c r="T284" s="40"/>
      <c r="U284" s="56"/>
      <c r="V284" s="56">
        <v>33</v>
      </c>
      <c r="W284" s="56" t="s">
        <v>1690</v>
      </c>
      <c r="X284" s="56" t="s">
        <v>1685</v>
      </c>
      <c r="Y284" s="56" t="s">
        <v>199</v>
      </c>
      <c r="Z284" s="56" t="s">
        <v>199</v>
      </c>
      <c r="AA284" s="56" t="s">
        <v>199</v>
      </c>
      <c r="AB284" s="56" t="s">
        <v>1677</v>
      </c>
      <c r="AC284" s="56" t="s">
        <v>1685</v>
      </c>
      <c r="AD284" s="56" t="s">
        <v>199</v>
      </c>
      <c r="AE284" s="56" t="s">
        <v>199</v>
      </c>
      <c r="AF284" s="56" t="s">
        <v>199</v>
      </c>
      <c r="AG284" s="56" t="s">
        <v>199</v>
      </c>
      <c r="AH284" s="56" t="s">
        <v>199</v>
      </c>
      <c r="AI284" s="56" t="s">
        <v>199</v>
      </c>
      <c r="AJ284" s="56" t="s">
        <v>655</v>
      </c>
    </row>
    <row r="285" spans="2:36" ht="171" hidden="1">
      <c r="B285" s="56" t="s">
        <v>453</v>
      </c>
      <c r="C285" s="57" t="s">
        <v>859</v>
      </c>
      <c r="D285" s="56" t="s">
        <v>860</v>
      </c>
      <c r="E285" s="56" t="s">
        <v>973</v>
      </c>
      <c r="F285" s="56" t="s">
        <v>754</v>
      </c>
      <c r="G285" s="56" t="s">
        <v>863</v>
      </c>
      <c r="H285" s="56" t="s">
        <v>864</v>
      </c>
      <c r="I285" s="56" t="s">
        <v>199</v>
      </c>
      <c r="J285" s="56" t="s">
        <v>199</v>
      </c>
      <c r="K285" s="56" t="s">
        <v>986</v>
      </c>
      <c r="L285" s="56" t="s">
        <v>987</v>
      </c>
      <c r="M285" s="58" t="s">
        <v>988</v>
      </c>
      <c r="N285" s="56" t="s">
        <v>881</v>
      </c>
      <c r="O285" s="56"/>
      <c r="P285" s="56" t="s">
        <v>1647</v>
      </c>
      <c r="Q285" s="59">
        <v>45352</v>
      </c>
      <c r="R285" s="59">
        <v>45641</v>
      </c>
      <c r="S285" s="59" t="s">
        <v>1675</v>
      </c>
      <c r="T285" s="56"/>
      <c r="U285" s="56"/>
      <c r="V285" s="56">
        <v>100</v>
      </c>
      <c r="W285" s="56" t="s">
        <v>354</v>
      </c>
      <c r="X285" s="56" t="s">
        <v>199</v>
      </c>
      <c r="Y285" s="56" t="s">
        <v>199</v>
      </c>
      <c r="Z285" s="56" t="s">
        <v>199</v>
      </c>
      <c r="AA285" s="56" t="s">
        <v>199</v>
      </c>
      <c r="AB285" s="56" t="s">
        <v>1677</v>
      </c>
      <c r="AC285" s="56"/>
      <c r="AD285" s="56" t="s">
        <v>199</v>
      </c>
      <c r="AE285" s="56" t="s">
        <v>199</v>
      </c>
      <c r="AF285" s="56" t="s">
        <v>199</v>
      </c>
      <c r="AG285" s="56" t="s">
        <v>199</v>
      </c>
      <c r="AH285" s="56" t="s">
        <v>199</v>
      </c>
      <c r="AI285" s="56" t="s">
        <v>199</v>
      </c>
      <c r="AJ285" s="56" t="s">
        <v>234</v>
      </c>
    </row>
    <row r="286" spans="2:36" ht="327.75" hidden="1">
      <c r="B286" s="56" t="s">
        <v>516</v>
      </c>
      <c r="C286" s="57" t="s">
        <v>517</v>
      </c>
      <c r="D286" s="56" t="s">
        <v>1456</v>
      </c>
      <c r="E286" s="56" t="s">
        <v>1458</v>
      </c>
      <c r="F286" s="56" t="s">
        <v>1459</v>
      </c>
      <c r="G286" s="56" t="s">
        <v>199</v>
      </c>
      <c r="H286" s="56" t="s">
        <v>199</v>
      </c>
      <c r="I286" s="56" t="s">
        <v>199</v>
      </c>
      <c r="J286" s="56" t="s">
        <v>199</v>
      </c>
      <c r="K286" s="56" t="s">
        <v>1460</v>
      </c>
      <c r="L286" s="56" t="s">
        <v>1876</v>
      </c>
      <c r="M286" s="58" t="s">
        <v>1462</v>
      </c>
      <c r="N286" s="56" t="s">
        <v>698</v>
      </c>
      <c r="O286" s="56" t="s">
        <v>1463</v>
      </c>
      <c r="P286" s="56" t="s">
        <v>119</v>
      </c>
      <c r="Q286" s="59">
        <v>45292</v>
      </c>
      <c r="R286" s="59">
        <v>45626</v>
      </c>
      <c r="S286" s="59" t="s">
        <v>281</v>
      </c>
      <c r="T286" s="40" t="s">
        <v>199</v>
      </c>
      <c r="U286" s="56" t="s">
        <v>199</v>
      </c>
      <c r="V286" s="71">
        <v>0.4</v>
      </c>
      <c r="W286" s="56" t="s">
        <v>1660</v>
      </c>
      <c r="X286" s="56" t="s">
        <v>199</v>
      </c>
      <c r="Y286" s="56" t="s">
        <v>199</v>
      </c>
      <c r="Z286" s="56" t="s">
        <v>199</v>
      </c>
      <c r="AA286" s="56" t="s">
        <v>199</v>
      </c>
      <c r="AB286" s="56" t="s">
        <v>364</v>
      </c>
      <c r="AC286" s="56" t="s">
        <v>199</v>
      </c>
      <c r="AD286" s="56" t="s">
        <v>199</v>
      </c>
      <c r="AE286" s="56" t="s">
        <v>199</v>
      </c>
      <c r="AF286" s="56" t="s">
        <v>199</v>
      </c>
      <c r="AG286" s="56" t="s">
        <v>199</v>
      </c>
      <c r="AH286" s="56" t="s">
        <v>402</v>
      </c>
      <c r="AI286" s="56" t="s">
        <v>403</v>
      </c>
      <c r="AJ286" s="56" t="s">
        <v>1464</v>
      </c>
    </row>
    <row r="287" spans="2:36" ht="199.5" hidden="1">
      <c r="B287" s="56" t="s">
        <v>516</v>
      </c>
      <c r="C287" s="57" t="s">
        <v>517</v>
      </c>
      <c r="D287" s="56" t="s">
        <v>1456</v>
      </c>
      <c r="E287" s="56" t="s">
        <v>1458</v>
      </c>
      <c r="F287" s="56" t="s">
        <v>1459</v>
      </c>
      <c r="G287" s="56" t="s">
        <v>199</v>
      </c>
      <c r="H287" s="56" t="s">
        <v>199</v>
      </c>
      <c r="I287" s="56" t="s">
        <v>199</v>
      </c>
      <c r="J287" s="56" t="s">
        <v>199</v>
      </c>
      <c r="K287" s="56" t="s">
        <v>1877</v>
      </c>
      <c r="L287" s="56" t="s">
        <v>1878</v>
      </c>
      <c r="M287" s="58" t="s">
        <v>1879</v>
      </c>
      <c r="N287" s="56" t="s">
        <v>698</v>
      </c>
      <c r="O287" s="56" t="s">
        <v>1468</v>
      </c>
      <c r="P287" s="56" t="s">
        <v>119</v>
      </c>
      <c r="Q287" s="59">
        <v>45292</v>
      </c>
      <c r="R287" s="59">
        <v>45626</v>
      </c>
      <c r="S287" s="59" t="s">
        <v>119</v>
      </c>
      <c r="T287" s="40" t="s">
        <v>199</v>
      </c>
      <c r="U287" s="56" t="s">
        <v>199</v>
      </c>
      <c r="V287" s="71">
        <v>0.3</v>
      </c>
      <c r="W287" s="56" t="s">
        <v>1469</v>
      </c>
      <c r="X287" s="56" t="s">
        <v>199</v>
      </c>
      <c r="Y287" s="56" t="s">
        <v>199</v>
      </c>
      <c r="Z287" s="56" t="s">
        <v>199</v>
      </c>
      <c r="AA287" s="56" t="s">
        <v>199</v>
      </c>
      <c r="AB287" s="56" t="s">
        <v>1682</v>
      </c>
      <c r="AC287" s="56" t="s">
        <v>199</v>
      </c>
      <c r="AD287" s="56" t="s">
        <v>199</v>
      </c>
      <c r="AE287" s="56" t="s">
        <v>199</v>
      </c>
      <c r="AF287" s="56" t="s">
        <v>199</v>
      </c>
      <c r="AG287" s="56" t="s">
        <v>199</v>
      </c>
      <c r="AH287" s="56" t="s">
        <v>199</v>
      </c>
      <c r="AI287" s="56" t="s">
        <v>199</v>
      </c>
      <c r="AJ287" s="56" t="s">
        <v>1464</v>
      </c>
    </row>
    <row r="288" spans="2:36" ht="199.5" hidden="1">
      <c r="B288" s="56" t="s">
        <v>516</v>
      </c>
      <c r="C288" s="57" t="s">
        <v>517</v>
      </c>
      <c r="D288" s="56" t="s">
        <v>1456</v>
      </c>
      <c r="E288" s="56" t="s">
        <v>1458</v>
      </c>
      <c r="F288" s="56" t="s">
        <v>1459</v>
      </c>
      <c r="G288" s="56" t="s">
        <v>199</v>
      </c>
      <c r="H288" s="56" t="s">
        <v>199</v>
      </c>
      <c r="I288" s="56" t="s">
        <v>199</v>
      </c>
      <c r="J288" s="56" t="s">
        <v>199</v>
      </c>
      <c r="K288" s="56" t="s">
        <v>1470</v>
      </c>
      <c r="L288" s="56" t="s">
        <v>1880</v>
      </c>
      <c r="M288" s="58" t="s">
        <v>1472</v>
      </c>
      <c r="N288" s="56" t="s">
        <v>698</v>
      </c>
      <c r="O288" s="56" t="s">
        <v>1473</v>
      </c>
      <c r="P288" s="56" t="s">
        <v>119</v>
      </c>
      <c r="Q288" s="59">
        <v>45292</v>
      </c>
      <c r="R288" s="59">
        <v>45626</v>
      </c>
      <c r="S288" s="59" t="s">
        <v>50</v>
      </c>
      <c r="T288" s="40" t="s">
        <v>199</v>
      </c>
      <c r="U288" s="56" t="s">
        <v>199</v>
      </c>
      <c r="V288" s="71">
        <v>0.3</v>
      </c>
      <c r="W288" s="56" t="s">
        <v>1469</v>
      </c>
      <c r="X288" s="56" t="s">
        <v>199</v>
      </c>
      <c r="Y288" s="56" t="s">
        <v>199</v>
      </c>
      <c r="Z288" s="56" t="s">
        <v>199</v>
      </c>
      <c r="AA288" s="56" t="s">
        <v>199</v>
      </c>
      <c r="AB288" s="56" t="s">
        <v>1682</v>
      </c>
      <c r="AC288" s="56" t="s">
        <v>199</v>
      </c>
      <c r="AD288" s="56" t="s">
        <v>199</v>
      </c>
      <c r="AE288" s="56" t="s">
        <v>199</v>
      </c>
      <c r="AF288" s="56" t="s">
        <v>199</v>
      </c>
      <c r="AG288" s="56" t="s">
        <v>199</v>
      </c>
      <c r="AH288" s="56" t="s">
        <v>199</v>
      </c>
      <c r="AI288" s="56" t="s">
        <v>199</v>
      </c>
      <c r="AJ288" s="56" t="s">
        <v>1464</v>
      </c>
    </row>
    <row r="289" spans="2:36" ht="128.25" hidden="1">
      <c r="B289" s="56" t="s">
        <v>453</v>
      </c>
      <c r="C289" s="57" t="s">
        <v>454</v>
      </c>
      <c r="D289" s="56" t="s">
        <v>455</v>
      </c>
      <c r="E289" s="56" t="s">
        <v>508</v>
      </c>
      <c r="F289" s="56" t="s">
        <v>458</v>
      </c>
      <c r="G289" s="56" t="s">
        <v>199</v>
      </c>
      <c r="H289" s="56" t="s">
        <v>199</v>
      </c>
      <c r="I289" s="56" t="s">
        <v>199</v>
      </c>
      <c r="J289" s="56" t="s">
        <v>199</v>
      </c>
      <c r="K289" s="56" t="s">
        <v>509</v>
      </c>
      <c r="L289" s="56" t="s">
        <v>510</v>
      </c>
      <c r="M289" s="58" t="s">
        <v>511</v>
      </c>
      <c r="N289" s="56" t="s">
        <v>471</v>
      </c>
      <c r="O289" s="56" t="s">
        <v>1725</v>
      </c>
      <c r="P289" s="56" t="s">
        <v>133</v>
      </c>
      <c r="Q289" s="59">
        <v>45292</v>
      </c>
      <c r="R289" s="59">
        <v>45473</v>
      </c>
      <c r="S289" s="59" t="s">
        <v>1675</v>
      </c>
      <c r="T289" s="40"/>
      <c r="U289" s="56"/>
      <c r="V289" s="71">
        <v>0.5</v>
      </c>
      <c r="W289" s="56" t="s">
        <v>463</v>
      </c>
      <c r="X289" s="56" t="s">
        <v>1687</v>
      </c>
      <c r="Y289" s="56" t="s">
        <v>199</v>
      </c>
      <c r="Z289" s="56" t="s">
        <v>199</v>
      </c>
      <c r="AA289" s="56" t="s">
        <v>199</v>
      </c>
      <c r="AB289" s="56" t="s">
        <v>1661</v>
      </c>
      <c r="AC289" s="56" t="s">
        <v>199</v>
      </c>
      <c r="AD289" s="56" t="s">
        <v>199</v>
      </c>
      <c r="AE289" s="56" t="s">
        <v>199</v>
      </c>
      <c r="AF289" s="56" t="s">
        <v>199</v>
      </c>
      <c r="AG289" s="56" t="s">
        <v>199</v>
      </c>
      <c r="AH289" s="56" t="s">
        <v>199</v>
      </c>
      <c r="AI289" s="56" t="s">
        <v>199</v>
      </c>
      <c r="AJ289" s="56" t="s">
        <v>472</v>
      </c>
    </row>
    <row r="290" spans="2:36" ht="128.25" hidden="1">
      <c r="B290" s="56" t="s">
        <v>453</v>
      </c>
      <c r="C290" s="57" t="s">
        <v>454</v>
      </c>
      <c r="D290" s="56" t="s">
        <v>455</v>
      </c>
      <c r="E290" s="56" t="s">
        <v>508</v>
      </c>
      <c r="F290" s="56" t="s">
        <v>458</v>
      </c>
      <c r="G290" s="56" t="s">
        <v>199</v>
      </c>
      <c r="H290" s="56" t="s">
        <v>199</v>
      </c>
      <c r="I290" s="56" t="s">
        <v>199</v>
      </c>
      <c r="J290" s="56" t="s">
        <v>199</v>
      </c>
      <c r="K290" s="56" t="s">
        <v>514</v>
      </c>
      <c r="L290" s="56" t="s">
        <v>515</v>
      </c>
      <c r="M290" s="58" t="s">
        <v>511</v>
      </c>
      <c r="N290" s="56" t="s">
        <v>471</v>
      </c>
      <c r="O290" s="56" t="s">
        <v>1726</v>
      </c>
      <c r="P290" s="56" t="s">
        <v>133</v>
      </c>
      <c r="Q290" s="59">
        <v>45474</v>
      </c>
      <c r="R290" s="59">
        <v>45641</v>
      </c>
      <c r="S290" s="59" t="s">
        <v>1675</v>
      </c>
      <c r="T290" s="40"/>
      <c r="U290" s="56"/>
      <c r="V290" s="71">
        <v>0.5</v>
      </c>
      <c r="W290" s="56" t="s">
        <v>463</v>
      </c>
      <c r="X290" s="56" t="s">
        <v>1687</v>
      </c>
      <c r="Y290" s="56" t="s">
        <v>199</v>
      </c>
      <c r="Z290" s="56" t="s">
        <v>199</v>
      </c>
      <c r="AA290" s="56" t="s">
        <v>199</v>
      </c>
      <c r="AB290" s="56" t="s">
        <v>1661</v>
      </c>
      <c r="AC290" s="56" t="s">
        <v>199</v>
      </c>
      <c r="AD290" s="56" t="s">
        <v>199</v>
      </c>
      <c r="AE290" s="56" t="s">
        <v>199</v>
      </c>
      <c r="AF290" s="56" t="s">
        <v>199</v>
      </c>
      <c r="AG290" s="56" t="s">
        <v>199</v>
      </c>
      <c r="AH290" s="56" t="s">
        <v>199</v>
      </c>
      <c r="AI290" s="56" t="s">
        <v>199</v>
      </c>
      <c r="AJ290" s="56" t="s">
        <v>472</v>
      </c>
    </row>
    <row r="291" spans="2:36" ht="199.5" hidden="1">
      <c r="B291" s="56" t="s">
        <v>516</v>
      </c>
      <c r="C291" s="57" t="s">
        <v>517</v>
      </c>
      <c r="D291" s="56" t="s">
        <v>1474</v>
      </c>
      <c r="E291" s="56" t="s">
        <v>1476</v>
      </c>
      <c r="F291" s="56" t="s">
        <v>1620</v>
      </c>
      <c r="G291" s="56" t="s">
        <v>199</v>
      </c>
      <c r="H291" s="56" t="s">
        <v>199</v>
      </c>
      <c r="I291" s="56" t="s">
        <v>199</v>
      </c>
      <c r="J291" s="56" t="s">
        <v>199</v>
      </c>
      <c r="K291" s="56" t="s">
        <v>1881</v>
      </c>
      <c r="L291" s="56" t="s">
        <v>1882</v>
      </c>
      <c r="M291" s="58" t="s">
        <v>1479</v>
      </c>
      <c r="N291" s="56" t="s">
        <v>535</v>
      </c>
      <c r="O291" s="56" t="s">
        <v>536</v>
      </c>
      <c r="P291" s="56" t="s">
        <v>537</v>
      </c>
      <c r="Q291" s="59">
        <v>45323</v>
      </c>
      <c r="R291" s="59">
        <v>45352</v>
      </c>
      <c r="S291" s="59" t="s">
        <v>1675</v>
      </c>
      <c r="T291" s="40"/>
      <c r="U291" s="56"/>
      <c r="V291" s="60">
        <v>0.15</v>
      </c>
      <c r="W291" s="56" t="s">
        <v>1648</v>
      </c>
      <c r="X291" s="56" t="s">
        <v>199</v>
      </c>
      <c r="Y291" s="56" t="s">
        <v>199</v>
      </c>
      <c r="Z291" s="56" t="s">
        <v>199</v>
      </c>
      <c r="AA291" s="56" t="s">
        <v>199</v>
      </c>
      <c r="AB291" s="56" t="s">
        <v>1682</v>
      </c>
      <c r="AC291" s="56" t="s">
        <v>199</v>
      </c>
      <c r="AD291" s="56" t="s">
        <v>199</v>
      </c>
      <c r="AE291" s="56" t="s">
        <v>199</v>
      </c>
      <c r="AF291" s="56" t="s">
        <v>199</v>
      </c>
      <c r="AG291" s="56" t="s">
        <v>199</v>
      </c>
      <c r="AH291" s="56" t="s">
        <v>199</v>
      </c>
      <c r="AI291" s="56" t="s">
        <v>199</v>
      </c>
      <c r="AJ291" s="56" t="s">
        <v>538</v>
      </c>
    </row>
    <row r="292" spans="2:36" ht="199.5" hidden="1">
      <c r="B292" s="56" t="s">
        <v>516</v>
      </c>
      <c r="C292" s="57" t="s">
        <v>517</v>
      </c>
      <c r="D292" s="56" t="s">
        <v>1474</v>
      </c>
      <c r="E292" s="56" t="s">
        <v>1476</v>
      </c>
      <c r="F292" s="56" t="s">
        <v>1620</v>
      </c>
      <c r="G292" s="56" t="s">
        <v>199</v>
      </c>
      <c r="H292" s="56" t="s">
        <v>199</v>
      </c>
      <c r="I292" s="56" t="s">
        <v>199</v>
      </c>
      <c r="J292" s="56" t="s">
        <v>199</v>
      </c>
      <c r="K292" s="56" t="s">
        <v>1883</v>
      </c>
      <c r="L292" s="56" t="s">
        <v>1884</v>
      </c>
      <c r="M292" s="58" t="s">
        <v>1481</v>
      </c>
      <c r="N292" s="56" t="s">
        <v>535</v>
      </c>
      <c r="O292" s="56" t="s">
        <v>536</v>
      </c>
      <c r="P292" s="56" t="s">
        <v>537</v>
      </c>
      <c r="Q292" s="59">
        <v>45352</v>
      </c>
      <c r="R292" s="59">
        <v>45383</v>
      </c>
      <c r="S292" s="59" t="s">
        <v>281</v>
      </c>
      <c r="T292" s="40"/>
      <c r="U292" s="56"/>
      <c r="V292" s="60">
        <v>0.35</v>
      </c>
      <c r="W292" s="56" t="s">
        <v>207</v>
      </c>
      <c r="X292" s="56" t="s">
        <v>199</v>
      </c>
      <c r="Y292" s="56" t="s">
        <v>199</v>
      </c>
      <c r="Z292" s="56" t="s">
        <v>199</v>
      </c>
      <c r="AA292" s="56" t="s">
        <v>199</v>
      </c>
      <c r="AB292" s="56" t="s">
        <v>1682</v>
      </c>
      <c r="AC292" s="56" t="s">
        <v>199</v>
      </c>
      <c r="AD292" s="56" t="s">
        <v>199</v>
      </c>
      <c r="AE292" s="56" t="s">
        <v>199</v>
      </c>
      <c r="AF292" s="56" t="s">
        <v>199</v>
      </c>
      <c r="AG292" s="56" t="s">
        <v>199</v>
      </c>
      <c r="AH292" s="56" t="s">
        <v>199</v>
      </c>
      <c r="AI292" s="56" t="s">
        <v>199</v>
      </c>
      <c r="AJ292" s="56" t="s">
        <v>538</v>
      </c>
    </row>
    <row r="293" spans="2:36" ht="199.5" hidden="1">
      <c r="B293" s="56" t="s">
        <v>516</v>
      </c>
      <c r="C293" s="57" t="s">
        <v>517</v>
      </c>
      <c r="D293" s="56" t="s">
        <v>1474</v>
      </c>
      <c r="E293" s="56" t="s">
        <v>1476</v>
      </c>
      <c r="F293" s="56" t="s">
        <v>1620</v>
      </c>
      <c r="G293" s="56" t="s">
        <v>199</v>
      </c>
      <c r="H293" s="56" t="s">
        <v>199</v>
      </c>
      <c r="I293" s="56" t="s">
        <v>199</v>
      </c>
      <c r="J293" s="56" t="s">
        <v>199</v>
      </c>
      <c r="K293" s="56" t="s">
        <v>1885</v>
      </c>
      <c r="L293" s="56" t="s">
        <v>1482</v>
      </c>
      <c r="M293" s="58" t="s">
        <v>1483</v>
      </c>
      <c r="N293" s="56" t="s">
        <v>535</v>
      </c>
      <c r="O293" s="56" t="s">
        <v>536</v>
      </c>
      <c r="P293" s="56" t="s">
        <v>537</v>
      </c>
      <c r="Q293" s="59">
        <v>45384</v>
      </c>
      <c r="R293" s="59">
        <v>45641</v>
      </c>
      <c r="S293" s="59" t="s">
        <v>1675</v>
      </c>
      <c r="T293" s="40"/>
      <c r="U293" s="56"/>
      <c r="V293" s="60">
        <v>0.5</v>
      </c>
      <c r="W293" s="56" t="s">
        <v>1648</v>
      </c>
      <c r="X293" s="56" t="s">
        <v>199</v>
      </c>
      <c r="Y293" s="56" t="s">
        <v>199</v>
      </c>
      <c r="Z293" s="56" t="s">
        <v>199</v>
      </c>
      <c r="AA293" s="56" t="s">
        <v>199</v>
      </c>
      <c r="AB293" s="56" t="s">
        <v>1682</v>
      </c>
      <c r="AC293" s="56" t="s">
        <v>199</v>
      </c>
      <c r="AD293" s="56" t="s">
        <v>199</v>
      </c>
      <c r="AE293" s="56" t="s">
        <v>199</v>
      </c>
      <c r="AF293" s="56" t="s">
        <v>199</v>
      </c>
      <c r="AG293" s="56" t="s">
        <v>199</v>
      </c>
      <c r="AH293" s="56" t="s">
        <v>199</v>
      </c>
      <c r="AI293" s="56" t="s">
        <v>199</v>
      </c>
      <c r="AJ293" s="56" t="s">
        <v>538</v>
      </c>
    </row>
    <row r="294" spans="2:36" ht="199.5" hidden="1">
      <c r="B294" s="56" t="s">
        <v>516</v>
      </c>
      <c r="C294" s="57" t="s">
        <v>517</v>
      </c>
      <c r="D294" s="56" t="s">
        <v>1474</v>
      </c>
      <c r="E294" s="56" t="s">
        <v>1484</v>
      </c>
      <c r="F294" s="56" t="s">
        <v>1620</v>
      </c>
      <c r="G294" s="56" t="s">
        <v>199</v>
      </c>
      <c r="H294" s="56" t="s">
        <v>199</v>
      </c>
      <c r="I294" s="56" t="s">
        <v>199</v>
      </c>
      <c r="J294" s="56" t="s">
        <v>199</v>
      </c>
      <c r="K294" s="56" t="s">
        <v>1886</v>
      </c>
      <c r="L294" s="56" t="s">
        <v>1486</v>
      </c>
      <c r="M294" s="58" t="s">
        <v>1487</v>
      </c>
      <c r="N294" s="56" t="s">
        <v>535</v>
      </c>
      <c r="O294" s="56" t="s">
        <v>536</v>
      </c>
      <c r="P294" s="56" t="s">
        <v>537</v>
      </c>
      <c r="Q294" s="59">
        <v>45323</v>
      </c>
      <c r="R294" s="59">
        <v>45641</v>
      </c>
      <c r="S294" s="59" t="s">
        <v>1675</v>
      </c>
      <c r="T294" s="40"/>
      <c r="U294" s="56"/>
      <c r="V294" s="60">
        <v>1</v>
      </c>
      <c r="W294" s="56" t="s">
        <v>1648</v>
      </c>
      <c r="X294" s="56" t="s">
        <v>199</v>
      </c>
      <c r="Y294" s="56" t="s">
        <v>199</v>
      </c>
      <c r="Z294" s="56" t="s">
        <v>199</v>
      </c>
      <c r="AA294" s="56" t="s">
        <v>199</v>
      </c>
      <c r="AB294" s="56" t="s">
        <v>1682</v>
      </c>
      <c r="AC294" s="56" t="s">
        <v>199</v>
      </c>
      <c r="AD294" s="56" t="s">
        <v>199</v>
      </c>
      <c r="AE294" s="56" t="s">
        <v>199</v>
      </c>
      <c r="AF294" s="56" t="s">
        <v>199</v>
      </c>
      <c r="AG294" s="56" t="s">
        <v>199</v>
      </c>
      <c r="AH294" s="56" t="s">
        <v>199</v>
      </c>
      <c r="AI294" s="56" t="s">
        <v>199</v>
      </c>
      <c r="AJ294" s="56" t="s">
        <v>1488</v>
      </c>
    </row>
    <row r="295" spans="2:36" ht="199.5" hidden="1">
      <c r="B295" s="56" t="s">
        <v>516</v>
      </c>
      <c r="C295" s="57" t="s">
        <v>517</v>
      </c>
      <c r="D295" s="56" t="s">
        <v>1474</v>
      </c>
      <c r="E295" s="56" t="s">
        <v>1489</v>
      </c>
      <c r="F295" s="56" t="s">
        <v>1620</v>
      </c>
      <c r="G295" s="56" t="s">
        <v>199</v>
      </c>
      <c r="H295" s="56" t="s">
        <v>199</v>
      </c>
      <c r="I295" s="56" t="s">
        <v>199</v>
      </c>
      <c r="J295" s="56" t="s">
        <v>199</v>
      </c>
      <c r="K295" s="56" t="s">
        <v>1887</v>
      </c>
      <c r="L295" s="56" t="s">
        <v>1491</v>
      </c>
      <c r="M295" s="58" t="s">
        <v>1492</v>
      </c>
      <c r="N295" s="56" t="s">
        <v>535</v>
      </c>
      <c r="O295" s="56" t="s">
        <v>536</v>
      </c>
      <c r="P295" s="56" t="s">
        <v>537</v>
      </c>
      <c r="Q295" s="59">
        <v>45323</v>
      </c>
      <c r="R295" s="59">
        <v>45352</v>
      </c>
      <c r="S295" s="59" t="s">
        <v>281</v>
      </c>
      <c r="T295" s="40"/>
      <c r="U295" s="56"/>
      <c r="V295" s="60">
        <v>0.2</v>
      </c>
      <c r="W295" s="56" t="s">
        <v>207</v>
      </c>
      <c r="X295" s="56" t="s">
        <v>199</v>
      </c>
      <c r="Y295" s="56" t="s">
        <v>199</v>
      </c>
      <c r="Z295" s="56" t="s">
        <v>199</v>
      </c>
      <c r="AA295" s="56" t="s">
        <v>199</v>
      </c>
      <c r="AB295" s="56" t="s">
        <v>1682</v>
      </c>
      <c r="AC295" s="56" t="s">
        <v>199</v>
      </c>
      <c r="AD295" s="56" t="s">
        <v>199</v>
      </c>
      <c r="AE295" s="56" t="s">
        <v>199</v>
      </c>
      <c r="AF295" s="56" t="s">
        <v>199</v>
      </c>
      <c r="AG295" s="56" t="s">
        <v>199</v>
      </c>
      <c r="AH295" s="56" t="s">
        <v>199</v>
      </c>
      <c r="AI295" s="56" t="s">
        <v>199</v>
      </c>
      <c r="AJ295" s="56" t="s">
        <v>538</v>
      </c>
    </row>
    <row r="296" spans="2:36" ht="199.5" hidden="1">
      <c r="B296" s="56" t="s">
        <v>516</v>
      </c>
      <c r="C296" s="57" t="s">
        <v>517</v>
      </c>
      <c r="D296" s="56" t="s">
        <v>1474</v>
      </c>
      <c r="E296" s="56" t="s">
        <v>1489</v>
      </c>
      <c r="F296" s="56" t="s">
        <v>1620</v>
      </c>
      <c r="G296" s="56" t="s">
        <v>199</v>
      </c>
      <c r="H296" s="56" t="s">
        <v>199</v>
      </c>
      <c r="I296" s="56" t="s">
        <v>199</v>
      </c>
      <c r="J296" s="56" t="s">
        <v>199</v>
      </c>
      <c r="K296" s="56" t="s">
        <v>1888</v>
      </c>
      <c r="L296" s="56" t="s">
        <v>1494</v>
      </c>
      <c r="M296" s="58" t="s">
        <v>1495</v>
      </c>
      <c r="N296" s="56" t="s">
        <v>535</v>
      </c>
      <c r="O296" s="56" t="s">
        <v>536</v>
      </c>
      <c r="P296" s="56" t="s">
        <v>537</v>
      </c>
      <c r="Q296" s="59">
        <v>45323</v>
      </c>
      <c r="R296" s="59">
        <v>45641</v>
      </c>
      <c r="S296" s="59" t="s">
        <v>1675</v>
      </c>
      <c r="T296" s="40"/>
      <c r="U296" s="56"/>
      <c r="V296" s="60">
        <v>0.8</v>
      </c>
      <c r="W296" s="56" t="s">
        <v>1648</v>
      </c>
      <c r="X296" s="56" t="s">
        <v>199</v>
      </c>
      <c r="Y296" s="56" t="s">
        <v>199</v>
      </c>
      <c r="Z296" s="56" t="s">
        <v>199</v>
      </c>
      <c r="AA296" s="56" t="s">
        <v>199</v>
      </c>
      <c r="AB296" s="56" t="s">
        <v>1682</v>
      </c>
      <c r="AC296" s="56" t="s">
        <v>199</v>
      </c>
      <c r="AD296" s="56" t="s">
        <v>199</v>
      </c>
      <c r="AE296" s="56" t="s">
        <v>199</v>
      </c>
      <c r="AF296" s="56" t="s">
        <v>199</v>
      </c>
      <c r="AG296" s="56" t="s">
        <v>199</v>
      </c>
      <c r="AH296" s="56" t="s">
        <v>199</v>
      </c>
      <c r="AI296" s="56" t="s">
        <v>199</v>
      </c>
      <c r="AJ296" s="56" t="s">
        <v>538</v>
      </c>
    </row>
    <row r="297" spans="2:36" ht="199.5" hidden="1">
      <c r="B297" s="56" t="s">
        <v>516</v>
      </c>
      <c r="C297" s="57" t="s">
        <v>517</v>
      </c>
      <c r="D297" s="56" t="s">
        <v>1497</v>
      </c>
      <c r="E297" s="56" t="s">
        <v>1499</v>
      </c>
      <c r="F297" s="56" t="s">
        <v>1620</v>
      </c>
      <c r="G297" s="56" t="s">
        <v>199</v>
      </c>
      <c r="H297" s="56" t="s">
        <v>199</v>
      </c>
      <c r="I297" s="56" t="s">
        <v>199</v>
      </c>
      <c r="J297" s="90" t="s">
        <v>199</v>
      </c>
      <c r="K297" s="56" t="s">
        <v>1889</v>
      </c>
      <c r="L297" s="56" t="s">
        <v>1501</v>
      </c>
      <c r="M297" s="58" t="s">
        <v>1502</v>
      </c>
      <c r="N297" s="56" t="s">
        <v>535</v>
      </c>
      <c r="O297" s="56" t="s">
        <v>536</v>
      </c>
      <c r="P297" s="56" t="s">
        <v>537</v>
      </c>
      <c r="Q297" s="59">
        <v>45323</v>
      </c>
      <c r="R297" s="59">
        <v>45641</v>
      </c>
      <c r="S297" s="59" t="s">
        <v>1675</v>
      </c>
      <c r="T297" s="40"/>
      <c r="U297" s="56"/>
      <c r="V297" s="60">
        <v>1</v>
      </c>
      <c r="W297" s="56" t="s">
        <v>1660</v>
      </c>
      <c r="X297" s="56" t="s">
        <v>199</v>
      </c>
      <c r="Y297" s="56" t="s">
        <v>199</v>
      </c>
      <c r="Z297" s="90" t="s">
        <v>199</v>
      </c>
      <c r="AA297" s="90" t="s">
        <v>199</v>
      </c>
      <c r="AB297" s="56" t="s">
        <v>364</v>
      </c>
      <c r="AC297" s="56" t="s">
        <v>199</v>
      </c>
      <c r="AD297" s="56" t="s">
        <v>199</v>
      </c>
      <c r="AE297" s="102" t="s">
        <v>199</v>
      </c>
      <c r="AF297" s="102" t="s">
        <v>199</v>
      </c>
      <c r="AG297" s="90" t="s">
        <v>199</v>
      </c>
      <c r="AH297" s="56" t="s">
        <v>402</v>
      </c>
      <c r="AI297" s="56" t="s">
        <v>403</v>
      </c>
      <c r="AJ297" s="56" t="s">
        <v>685</v>
      </c>
    </row>
    <row r="298" spans="2:36" ht="199.5" hidden="1">
      <c r="B298" s="56" t="s">
        <v>516</v>
      </c>
      <c r="C298" s="57" t="s">
        <v>517</v>
      </c>
      <c r="D298" s="56" t="s">
        <v>1497</v>
      </c>
      <c r="E298" s="56" t="s">
        <v>1503</v>
      </c>
      <c r="F298" s="56" t="s">
        <v>1620</v>
      </c>
      <c r="G298" s="56" t="s">
        <v>199</v>
      </c>
      <c r="H298" s="56" t="s">
        <v>199</v>
      </c>
      <c r="I298" s="56" t="s">
        <v>199</v>
      </c>
      <c r="J298" s="90" t="s">
        <v>199</v>
      </c>
      <c r="K298" s="56" t="s">
        <v>1890</v>
      </c>
      <c r="L298" s="56" t="s">
        <v>1505</v>
      </c>
      <c r="M298" s="58" t="s">
        <v>1506</v>
      </c>
      <c r="N298" s="56" t="s">
        <v>535</v>
      </c>
      <c r="O298" s="56" t="s">
        <v>536</v>
      </c>
      <c r="P298" s="56" t="s">
        <v>537</v>
      </c>
      <c r="Q298" s="59">
        <v>45323</v>
      </c>
      <c r="R298" s="59">
        <v>45641</v>
      </c>
      <c r="S298" s="59" t="s">
        <v>281</v>
      </c>
      <c r="T298" s="40"/>
      <c r="U298" s="56"/>
      <c r="V298" s="60">
        <v>1</v>
      </c>
      <c r="W298" s="56" t="s">
        <v>1660</v>
      </c>
      <c r="X298" s="56" t="s">
        <v>199</v>
      </c>
      <c r="Y298" s="56" t="s">
        <v>199</v>
      </c>
      <c r="Z298" s="90" t="s">
        <v>199</v>
      </c>
      <c r="AA298" s="90" t="s">
        <v>199</v>
      </c>
      <c r="AB298" s="56" t="s">
        <v>364</v>
      </c>
      <c r="AC298" s="56" t="s">
        <v>199</v>
      </c>
      <c r="AD298" s="56" t="s">
        <v>199</v>
      </c>
      <c r="AE298" s="102" t="s">
        <v>199</v>
      </c>
      <c r="AF298" s="102" t="s">
        <v>199</v>
      </c>
      <c r="AG298" s="90" t="s">
        <v>199</v>
      </c>
      <c r="AH298" s="56" t="s">
        <v>402</v>
      </c>
      <c r="AI298" s="56" t="s">
        <v>403</v>
      </c>
      <c r="AJ298" s="56" t="s">
        <v>538</v>
      </c>
    </row>
    <row r="299" spans="2:36" ht="128.25" hidden="1">
      <c r="B299" s="56" t="s">
        <v>453</v>
      </c>
      <c r="C299" s="57" t="s">
        <v>454</v>
      </c>
      <c r="D299" s="56" t="s">
        <v>1122</v>
      </c>
      <c r="E299" s="56" t="s">
        <v>1166</v>
      </c>
      <c r="F299" s="56" t="s">
        <v>1167</v>
      </c>
      <c r="G299" s="56" t="s">
        <v>863</v>
      </c>
      <c r="H299" s="56" t="s">
        <v>199</v>
      </c>
      <c r="I299" s="56" t="s">
        <v>199</v>
      </c>
      <c r="J299" s="56" t="s">
        <v>199</v>
      </c>
      <c r="K299" s="56" t="s">
        <v>1168</v>
      </c>
      <c r="L299" s="56" t="s">
        <v>1168</v>
      </c>
      <c r="M299" s="58" t="s">
        <v>1169</v>
      </c>
      <c r="N299" s="56" t="s">
        <v>486</v>
      </c>
      <c r="O299" s="56" t="s">
        <v>1170</v>
      </c>
      <c r="P299" s="56" t="s">
        <v>1664</v>
      </c>
      <c r="Q299" s="59">
        <v>45474</v>
      </c>
      <c r="R299" s="59">
        <v>45519</v>
      </c>
      <c r="S299" s="59" t="s">
        <v>1675</v>
      </c>
      <c r="T299" s="40"/>
      <c r="U299" s="56"/>
      <c r="V299" s="56"/>
      <c r="W299" s="56" t="s">
        <v>207</v>
      </c>
      <c r="X299" s="56" t="s">
        <v>1556</v>
      </c>
      <c r="Y299" s="56" t="s">
        <v>1687</v>
      </c>
      <c r="Z299" s="56" t="s">
        <v>199</v>
      </c>
      <c r="AA299" s="56" t="s">
        <v>199</v>
      </c>
      <c r="AB299" s="56" t="s">
        <v>1685</v>
      </c>
      <c r="AC299" s="56" t="s">
        <v>199</v>
      </c>
      <c r="AD299" s="56" t="s">
        <v>199</v>
      </c>
      <c r="AE299" s="56" t="s">
        <v>199</v>
      </c>
      <c r="AF299" s="56" t="s">
        <v>199</v>
      </c>
      <c r="AG299" s="56" t="s">
        <v>199</v>
      </c>
      <c r="AH299" s="56" t="s">
        <v>199</v>
      </c>
      <c r="AI299" s="56" t="s">
        <v>199</v>
      </c>
      <c r="AJ299" s="56" t="s">
        <v>611</v>
      </c>
    </row>
    <row r="300" spans="2:36" ht="128.25" hidden="1">
      <c r="B300" s="56" t="s">
        <v>453</v>
      </c>
      <c r="C300" s="57" t="s">
        <v>454</v>
      </c>
      <c r="D300" s="56" t="s">
        <v>1122</v>
      </c>
      <c r="E300" s="56" t="s">
        <v>1166</v>
      </c>
      <c r="F300" s="56" t="s">
        <v>1167</v>
      </c>
      <c r="G300" s="56" t="s">
        <v>863</v>
      </c>
      <c r="H300" s="56" t="s">
        <v>199</v>
      </c>
      <c r="I300" s="56" t="s">
        <v>199</v>
      </c>
      <c r="J300" s="56" t="s">
        <v>199</v>
      </c>
      <c r="K300" s="56" t="s">
        <v>489</v>
      </c>
      <c r="L300" s="56" t="s">
        <v>489</v>
      </c>
      <c r="M300" s="58" t="s">
        <v>1171</v>
      </c>
      <c r="N300" s="56" t="s">
        <v>486</v>
      </c>
      <c r="O300" s="56" t="s">
        <v>1172</v>
      </c>
      <c r="P300" s="56" t="s">
        <v>1664</v>
      </c>
      <c r="Q300" s="59">
        <v>45519</v>
      </c>
      <c r="R300" s="59">
        <v>45565</v>
      </c>
      <c r="S300" s="59" t="s">
        <v>1675</v>
      </c>
      <c r="T300" s="40"/>
      <c r="U300" s="56"/>
      <c r="V300" s="56"/>
      <c r="W300" s="56" t="s">
        <v>207</v>
      </c>
      <c r="X300" s="56" t="s">
        <v>1556</v>
      </c>
      <c r="Y300" s="56" t="s">
        <v>1687</v>
      </c>
      <c r="Z300" s="56" t="s">
        <v>199</v>
      </c>
      <c r="AA300" s="56" t="s">
        <v>199</v>
      </c>
      <c r="AB300" s="56" t="s">
        <v>1685</v>
      </c>
      <c r="AC300" s="56" t="s">
        <v>199</v>
      </c>
      <c r="AD300" s="56" t="s">
        <v>199</v>
      </c>
      <c r="AE300" s="56" t="s">
        <v>199</v>
      </c>
      <c r="AF300" s="56" t="s">
        <v>199</v>
      </c>
      <c r="AG300" s="56" t="s">
        <v>199</v>
      </c>
      <c r="AH300" s="56" t="s">
        <v>199</v>
      </c>
      <c r="AI300" s="56" t="s">
        <v>199</v>
      </c>
      <c r="AJ300" s="56" t="s">
        <v>611</v>
      </c>
    </row>
    <row r="301" spans="2:36" ht="171" hidden="1">
      <c r="B301" s="56" t="s">
        <v>453</v>
      </c>
      <c r="C301" s="57" t="s">
        <v>859</v>
      </c>
      <c r="D301" s="56" t="s">
        <v>1280</v>
      </c>
      <c r="E301" s="63" t="s">
        <v>1399</v>
      </c>
      <c r="F301" s="56" t="s">
        <v>1167</v>
      </c>
      <c r="G301" s="56" t="s">
        <v>199</v>
      </c>
      <c r="H301" s="56" t="s">
        <v>199</v>
      </c>
      <c r="I301" s="56" t="s">
        <v>199</v>
      </c>
      <c r="J301" s="56" t="s">
        <v>199</v>
      </c>
      <c r="K301" s="56" t="s">
        <v>1400</v>
      </c>
      <c r="L301" s="56" t="s">
        <v>1891</v>
      </c>
      <c r="M301" s="58" t="s">
        <v>1402</v>
      </c>
      <c r="N301" s="56" t="s">
        <v>1284</v>
      </c>
      <c r="O301" s="56" t="s">
        <v>1403</v>
      </c>
      <c r="P301" s="56" t="s">
        <v>1664</v>
      </c>
      <c r="Q301" s="103">
        <v>45292</v>
      </c>
      <c r="R301" s="103">
        <v>45473</v>
      </c>
      <c r="S301" s="59" t="s">
        <v>1675</v>
      </c>
      <c r="T301" s="104">
        <v>0</v>
      </c>
      <c r="U301" s="63">
        <v>0</v>
      </c>
      <c r="V301" s="56"/>
      <c r="W301" s="56" t="s">
        <v>355</v>
      </c>
      <c r="X301" s="56" t="s">
        <v>1648</v>
      </c>
      <c r="Y301" s="56" t="s">
        <v>199</v>
      </c>
      <c r="Z301" s="56" t="s">
        <v>199</v>
      </c>
      <c r="AA301" s="56" t="s">
        <v>199</v>
      </c>
      <c r="AB301" s="56" t="s">
        <v>1685</v>
      </c>
      <c r="AC301" s="56" t="s">
        <v>1661</v>
      </c>
      <c r="AD301" s="56" t="s">
        <v>1678</v>
      </c>
      <c r="AE301" s="56" t="s">
        <v>199</v>
      </c>
      <c r="AF301" s="56" t="s">
        <v>199</v>
      </c>
      <c r="AG301" s="56" t="s">
        <v>199</v>
      </c>
      <c r="AH301" s="56" t="s">
        <v>199</v>
      </c>
      <c r="AI301" s="56" t="s">
        <v>199</v>
      </c>
      <c r="AJ301" s="56" t="s">
        <v>655</v>
      </c>
    </row>
    <row r="302" spans="2:36" ht="171" hidden="1">
      <c r="B302" s="56" t="s">
        <v>453</v>
      </c>
      <c r="C302" s="57" t="s">
        <v>859</v>
      </c>
      <c r="D302" s="56" t="s">
        <v>1280</v>
      </c>
      <c r="E302" s="63" t="s">
        <v>1399</v>
      </c>
      <c r="F302" s="56" t="s">
        <v>1167</v>
      </c>
      <c r="G302" s="56" t="s">
        <v>199</v>
      </c>
      <c r="H302" s="56" t="s">
        <v>199</v>
      </c>
      <c r="I302" s="56" t="s">
        <v>199</v>
      </c>
      <c r="J302" s="56" t="s">
        <v>199</v>
      </c>
      <c r="K302" s="56" t="s">
        <v>1404</v>
      </c>
      <c r="L302" s="56" t="s">
        <v>1405</v>
      </c>
      <c r="M302" s="56" t="s">
        <v>1406</v>
      </c>
      <c r="N302" s="56" t="s">
        <v>1284</v>
      </c>
      <c r="O302" s="56"/>
      <c r="P302" s="56" t="s">
        <v>1664</v>
      </c>
      <c r="Q302" s="100">
        <v>45292</v>
      </c>
      <c r="R302" s="103">
        <v>45565</v>
      </c>
      <c r="S302" s="59" t="s">
        <v>1664</v>
      </c>
      <c r="T302" s="104"/>
      <c r="U302" s="63"/>
      <c r="V302" s="58"/>
      <c r="W302" s="56" t="s">
        <v>355</v>
      </c>
      <c r="X302" s="56" t="s">
        <v>199</v>
      </c>
      <c r="Y302" s="56" t="s">
        <v>199</v>
      </c>
      <c r="Z302" s="56" t="s">
        <v>199</v>
      </c>
      <c r="AA302" s="90" t="s">
        <v>199</v>
      </c>
      <c r="AB302" s="56" t="s">
        <v>1678</v>
      </c>
      <c r="AC302" s="56" t="s">
        <v>1685</v>
      </c>
      <c r="AD302" s="56" t="s">
        <v>199</v>
      </c>
      <c r="AE302" s="102" t="s">
        <v>199</v>
      </c>
      <c r="AF302" s="102" t="s">
        <v>199</v>
      </c>
      <c r="AG302" s="90" t="s">
        <v>199</v>
      </c>
      <c r="AH302" s="56" t="s">
        <v>199</v>
      </c>
      <c r="AI302" s="56" t="s">
        <v>199</v>
      </c>
      <c r="AJ302" s="56" t="s">
        <v>497</v>
      </c>
    </row>
    <row r="303" spans="2:36" ht="171" hidden="1">
      <c r="B303" s="98" t="s">
        <v>453</v>
      </c>
      <c r="C303" s="98" t="s">
        <v>859</v>
      </c>
      <c r="D303" s="98" t="s">
        <v>1280</v>
      </c>
      <c r="E303" s="63" t="s">
        <v>1399</v>
      </c>
      <c r="F303" s="98" t="s">
        <v>1167</v>
      </c>
      <c r="G303" s="56" t="s">
        <v>199</v>
      </c>
      <c r="H303" s="56" t="s">
        <v>199</v>
      </c>
      <c r="I303" s="56" t="s">
        <v>199</v>
      </c>
      <c r="J303" s="56" t="s">
        <v>199</v>
      </c>
      <c r="K303" s="98" t="s">
        <v>1407</v>
      </c>
      <c r="L303" s="56" t="s">
        <v>1408</v>
      </c>
      <c r="M303" s="56" t="s">
        <v>1409</v>
      </c>
      <c r="N303" s="98" t="s">
        <v>1284</v>
      </c>
      <c r="O303" s="56" t="s">
        <v>1410</v>
      </c>
      <c r="P303" s="98" t="s">
        <v>1664</v>
      </c>
      <c r="Q303" s="100">
        <v>45292</v>
      </c>
      <c r="R303" s="100">
        <v>45657</v>
      </c>
      <c r="S303" s="100" t="s">
        <v>281</v>
      </c>
      <c r="T303" s="101">
        <v>0</v>
      </c>
      <c r="U303" s="98">
        <v>0</v>
      </c>
      <c r="V303" s="99">
        <v>40</v>
      </c>
      <c r="W303" s="98" t="s">
        <v>355</v>
      </c>
      <c r="X303" s="98" t="s">
        <v>1690</v>
      </c>
      <c r="Y303" s="56" t="s">
        <v>199</v>
      </c>
      <c r="Z303" s="56" t="s">
        <v>199</v>
      </c>
      <c r="AA303" s="90" t="s">
        <v>199</v>
      </c>
      <c r="AB303" s="98" t="s">
        <v>1678</v>
      </c>
      <c r="AC303" s="98" t="s">
        <v>1685</v>
      </c>
      <c r="AD303" s="56" t="s">
        <v>199</v>
      </c>
      <c r="AE303" s="102" t="s">
        <v>199</v>
      </c>
      <c r="AF303" s="102" t="s">
        <v>199</v>
      </c>
      <c r="AG303" s="90" t="s">
        <v>199</v>
      </c>
      <c r="AH303" s="98" t="s">
        <v>199</v>
      </c>
      <c r="AI303" s="98" t="s">
        <v>199</v>
      </c>
      <c r="AJ303" s="98" t="s">
        <v>497</v>
      </c>
    </row>
    <row r="304" spans="2:36" hidden="1">
      <c r="AC304" s="44"/>
      <c r="AD304" s="44"/>
      <c r="AE304" s="44"/>
      <c r="AF304" s="44"/>
    </row>
    <row r="305" s="44" customFormat="1" hidden="1"/>
    <row r="306" s="44" customFormat="1" hidden="1"/>
  </sheetData>
  <autoFilter ref="A9:AJ306" xr:uid="{00000000-0001-0000-0000-000000000000}">
    <filterColumn colId="6" showButton="0"/>
    <filterColumn colId="7" showButton="0"/>
    <filterColumn colId="8" showButton="0"/>
    <filterColumn colId="13">
      <filters>
        <filter val="Moises Cuca Suarez"/>
      </filters>
    </filterColumn>
    <filterColumn colId="15">
      <filters>
        <filter val="OAPCR"/>
        <filter val="OAPCR y DGTIC"/>
        <filter val="Oficina Asesora de Planeación y Conrtrol de Riesgos"/>
        <filter val="Oficina Asesora de Planeacion y Control de Riesgos"/>
        <filter val="Oficina Asesora de Planeación y Control de Riesgos"/>
        <filter val="Oficina Asesora de Planeación y Control del Riesgo"/>
        <filter val="Oficina Asesora de Planeación y Control del Riesgo_x000a__x000a_Dirección de Tecnologías de la Información y las Comunicaciones"/>
      </filters>
    </filterColumn>
    <filterColumn colId="22" showButton="0"/>
    <filterColumn colId="23" showButton="0"/>
    <filterColumn colId="24" showButton="0"/>
    <filterColumn colId="25" showButton="0"/>
    <filterColumn colId="27" showButton="0"/>
    <filterColumn colId="28" showButton="0"/>
    <filterColumn colId="29" showButton="0"/>
    <filterColumn colId="30" showButton="0"/>
    <filterColumn colId="31" showButton="0"/>
  </autoFilter>
  <mergeCells count="27">
    <mergeCell ref="B8:B9"/>
    <mergeCell ref="C8:C9"/>
    <mergeCell ref="D8:D9"/>
    <mergeCell ref="E8:E9"/>
    <mergeCell ref="F8:F9"/>
    <mergeCell ref="B2:B5"/>
    <mergeCell ref="C2:C3"/>
    <mergeCell ref="D2:AH3"/>
    <mergeCell ref="C4:C5"/>
    <mergeCell ref="D4:AH5"/>
    <mergeCell ref="U8:U9"/>
    <mergeCell ref="G8:J9"/>
    <mergeCell ref="K8:K9"/>
    <mergeCell ref="L8:L9"/>
    <mergeCell ref="M8:M9"/>
    <mergeCell ref="N8:N9"/>
    <mergeCell ref="O8:O9"/>
    <mergeCell ref="P8:P9"/>
    <mergeCell ref="Q8:Q9"/>
    <mergeCell ref="R8:R9"/>
    <mergeCell ref="S8:S9"/>
    <mergeCell ref="T8:T9"/>
    <mergeCell ref="V8:V9"/>
    <mergeCell ref="W8:AA9"/>
    <mergeCell ref="AB8:AG9"/>
    <mergeCell ref="AH8:AI8"/>
    <mergeCell ref="AJ8:AJ9"/>
  </mergeCells>
  <conditionalFormatting sqref="AJ189:AJ190">
    <cfRule type="expression" dxfId="0" priority="1">
      <formula>$AB189&lt;&gt;""</formula>
    </cfRule>
  </conditionalFormatting>
  <dataValidations count="27">
    <dataValidation allowBlank="1" showInputMessage="1" showErrorMessage="1" prompt="Puede registrar la cantidad de colaboradores que requiera, siempre y cuando cuenten con usuario de Eureka" sqref="O161:O165 O125:O126 N164:N165" xr:uid="{714B9126-13F9-4E2B-BE6C-01ED5F241DB9}"/>
    <dataValidation type="textLength" operator="lessThanOrEqual" showInputMessage="1" showErrorMessage="1" error="El número máximo de caracteres son 100" prompt="El número máximo de caracteres incluyendo los espacios es de 100" sqref="L69:L78 M110:M111 K110:K111 K69:K107" xr:uid="{B9CC6914-65BF-460A-8AB7-E50B42878C8A}">
      <formula1>100</formula1>
    </dataValidation>
    <dataValidation type="textLength" operator="lessThanOrEqual" allowBlank="1" showInputMessage="1" showErrorMessage="1" errorTitle="No superar 100 caracteres" error="No superar 100 caracteres" sqref="L69:L78 K69:K99" xr:uid="{86F02470-AA56-44D3-99D1-3D65926A2CBB}">
      <formula1>100</formula1>
    </dataValidation>
    <dataValidation type="list" allowBlank="1" showInputMessage="1" showErrorMessage="1" sqref="B252:B303 B10:B239" xr:uid="{529FEF26-029A-4B03-BF68-D94A999C9F92}">
      <formula1>Perspectiva</formula1>
    </dataValidation>
    <dataValidation allowBlank="1" showInputMessage="1" showErrorMessage="1" prompt="Elija de la lista los artículos y/o bases del Plan Nacional de Desarrollo 2022 - 2026 a los que se da respuesta con la implementación de la estrategia y la consecución del producto." sqref="G8" xr:uid="{9ADD3DEA-E749-4831-9EBA-035309A7CC47}"/>
    <dataValidation allowBlank="1" showInputMessage="1" showErrorMessage="1" prompt="Elija de la lista la dependencia que será usuaria del producto que se generará porque lo requiere para el desarrollo de sus actividades, en los casos que aplique." sqref="S8:S9" xr:uid="{D152F52A-21DA-4030-A4DB-889BCE1C1DF9}"/>
    <dataValidation allowBlank="1" showInputMessage="1" showErrorMessage="1" prompt="Si marcó que la actividad pertence al plan 9. Plan Anticorrupción y de atención al ciudadano, debe indicar de las listas a cual componente y subcomponente pertenece la actividad." sqref="AH8:AI8" xr:uid="{6325FC3B-543B-4E89-B248-85C082ECBDE8}"/>
    <dataValidation type="list" allowBlank="1" showInputMessage="1" showErrorMessage="1" sqref="AH217:AH221 AI37:AI38 AH60:AI63 AI288 AI280:AI281 AH289:AI290 AH232:AH234 AH291:AH303 AH252:AH288 AH10:AH190" xr:uid="{C3C777AD-F057-4347-AACD-1C6F11E62A16}">
      <formula1>Componentes</formula1>
    </dataValidation>
    <dataValidation allowBlank="1" showInputMessage="1" showErrorMessage="1" prompt="Elija de la lista la perspectiva sobre la cual va a formular las actividades del plan de acción.  Para mas información puede consultar el Diccionario de Datos y el PEI" sqref="B8:B9" xr:uid="{79A99D10-FEDB-44EF-AF14-E3A479E48CED}"/>
    <dataValidation allowBlank="1" showInputMessage="1" showErrorMessage="1" prompt="De acuerdo a la perspectiva seleaccionada, elija de la lista el objetivo estratégico sobre el cual va a formular las actividades del plan de acción.  Para mas información puede consultar el Diccionario de Datos y el PEI" sqref="C8:C9" xr:uid="{28F0A74C-694C-4303-89EC-543AAB848D65}"/>
    <dataValidation allowBlank="1" showInputMessage="1" showErrorMessage="1" prompt="Teniendo en cuenta el objetivo seleccionado, registre o elija de la lista la estrategia asociada a las actividades del plan de acción.  Para mas información puede consultar el Diccionario de Datos y el PEI" sqref="D8:D9" xr:uid="{79FFFC52-544A-4784-82ED-DCB6C3DC48E9}"/>
    <dataValidation allowBlank="1" showInputMessage="1" showErrorMessage="1" prompt="Registre o elija de la lista el producto del Plan Estratégico Institucional que desea obtener. _x000a_Producto es el resultado final del desarrollo de actividades de un proceso, fase o proyecto, el cual debe ser verificable." sqref="E8:E9" xr:uid="{2735ECCA-FFFA-4E45-A8A0-F78C7E9C0439}"/>
    <dataValidation allowBlank="1" showInputMessage="1" showErrorMessage="1" prompt="Defina el responsable de la obtención del producto en términos de cargo y dependencia. Debe ser de nivel directivo." sqref="F8:F9" xr:uid="{4FD83D55-77AE-4497-9118-AE001590AC98}"/>
    <dataValidation allowBlank="1" showInputMessage="1" showErrorMessage="1" prompt="Defina las actividades necesarias para la obtención de los productos. _x000a_Estructura: VERBO en infinitivo + el Objeto + condicion de calidad." sqref="K8:K9" xr:uid="{17B5DFAD-5A4F-4141-8DE3-DD5905BC6173}"/>
    <dataValidation allowBlank="1" showInputMessage="1" showErrorMessage="1" prompt="Detalle de la actividad definida" sqref="L8:L9" xr:uid="{E4C79604-055C-4F63-9E75-B56B3243960F}"/>
    <dataValidation allowBlank="1" showInputMessage="1" showErrorMessage="1" prompt="Soporte de ejecución de la actividad o producto intermedio que contribuye a la obtención del producto final o al cumplimiento de fases intermedias. Ej: Documento elaborado, Actas de reunión firmadas, Listas de asistencia diligenciadas._x000a__x000a_" sqref="M8:M9" xr:uid="{71A56F41-829B-40DE-A4BC-6FA5F9A3ED3F}"/>
    <dataValidation allowBlank="1" showInputMessage="1" showErrorMessage="1" prompt="Nombre del colaborador responsable de ejecutar la actividad." sqref="N8:N9" xr:uid="{CE3D089A-41BA-4107-B222-B611AA28029A}"/>
    <dataValidation allowBlank="1" showInputMessage="1" showErrorMessage="1" prompt="Elija de la lista la dependencia a la que hace parte el colaborador responsable de la ejecución de la actividad. " sqref="P8:P9" xr:uid="{68843D16-63E6-49BF-836C-17599A8BEE2C}"/>
    <dataValidation allowBlank="1" showInputMessage="1" showErrorMessage="1" prompt="DD-MM-AAAA" sqref="Q8:R9" xr:uid="{66DBCC0A-AD94-41D6-B3EE-BDDF2246852B}"/>
    <dataValidation allowBlank="1" showInputMessage="1" showErrorMessage="1" prompt="Indique los recursos económicos requeridos para el desarrollo de la actividad y asignados en el Plan Anual de Adquisiciones - PAA." sqref="T8:T9" xr:uid="{95396467-5F6F-4E56-8B58-8CC48B2260C5}"/>
    <dataValidation allowBlank="1" showInputMessage="1" showErrorMessage="1" prompt="Indique el código de identificación - ID del PAA al que corresponde la adquisición de bienes y/o servicios como contratos de prestación de servicios, sistemas de información, entre otros, necesarios para el desarrollo de la actividad." sqref="U8:U9" xr:uid="{A34D77C9-CC5E-4068-8BDA-3975363B177A}"/>
    <dataValidation allowBlank="1" showInputMessage="1" showErrorMessage="1" prompt="Incluya la ponderación de cada actividad que aporta a la consecución del producto, de tal forma que la sumatoria sea 100% para cada producto." sqref="V8:V9" xr:uid="{17D72E8D-3696-4F0A-A93D-002700D6C33C}"/>
    <dataValidation allowBlank="1" showInputMessage="1" showErrorMessage="1" prompt="Elija de las listas los planes a los que pertenece la actividad. Puede aplicar entre uno (1) y tres (3) planes. " sqref="AB8" xr:uid="{668C85E0-81A8-4DA1-A40B-9A05AFBE271C}"/>
    <dataValidation allowBlank="1" showInputMessage="1" showErrorMessage="1" prompt="Seleccione la dependencia líder de la ejecución de la actividad" sqref="P8:P9" xr:uid="{47899126-9CDF-4AB1-B387-F87C3706BE57}"/>
    <dataValidation allowBlank="1" showInputMessage="1" showErrorMessage="1" prompt="Índique el proceso responsable de la ejecución de la actividad" sqref="AJ8:AJ9" xr:uid="{528BEB67-25AC-43C5-8BA1-1E24DF5927D7}"/>
    <dataValidation allowBlank="1" showInputMessage="1" showErrorMessage="1" prompt="Nombre de los funcionarios o contratistas asignados para apoyar el desarrollo de la actividad" sqref="O8:O9" xr:uid="{6C44A698-83B3-4CCA-9F1B-0A7985447D6D}"/>
    <dataValidation allowBlank="1" showInputMessage="1" showErrorMessage="1" prompt="Elija de las listas las políticas del MIPG a las que contribuye a su cumplimiento con el desarrollo de la actividad. Puede aplicar entre una (1) y tres (3) políticas." sqref="W8:AA9" xr:uid="{73349F2F-81AB-4EF3-8FF1-27997DE7AADD}"/>
  </dataValidations>
  <hyperlinks>
    <hyperlink ref="K171" r:id="rId1" display="url" xr:uid="{C94D73FE-94FE-40B9-BE83-9B7F0591CAA9}"/>
  </hyperlinks>
  <pageMargins left="0.7" right="0.7" top="0.75" bottom="0.75" header="0" footer="0"/>
  <pageSetup orientation="portrait" r:id="rId2"/>
  <drawing r:id="rId3"/>
  <legacyDrawing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B08B31-C4D8-4B9A-A6C9-9A69B1F3CD8C}">
  <dimension ref="A1:D37"/>
  <sheetViews>
    <sheetView showGridLines="0" workbookViewId="0">
      <selection activeCell="A12" sqref="A12:D12"/>
    </sheetView>
  </sheetViews>
  <sheetFormatPr baseColWidth="10" defaultColWidth="11" defaultRowHeight="14.25"/>
  <cols>
    <col min="1" max="1" width="30.625" style="15" customWidth="1"/>
    <col min="2" max="2" width="106.25" style="15" customWidth="1"/>
    <col min="3" max="3" width="20.125" style="15" customWidth="1"/>
    <col min="4" max="4" width="18.5" style="15" customWidth="1"/>
    <col min="5" max="16384" width="11" style="15"/>
  </cols>
  <sheetData>
    <row r="1" spans="1:4" ht="15">
      <c r="A1" s="614"/>
      <c r="B1" s="611" t="s">
        <v>1892</v>
      </c>
      <c r="C1" s="2" t="s">
        <v>159</v>
      </c>
      <c r="D1" s="3" t="s">
        <v>160</v>
      </c>
    </row>
    <row r="2" spans="1:4" ht="15">
      <c r="A2" s="615"/>
      <c r="B2" s="612"/>
      <c r="C2" s="2" t="s">
        <v>161</v>
      </c>
      <c r="D2" s="3">
        <v>5</v>
      </c>
    </row>
    <row r="3" spans="1:4" ht="15">
      <c r="A3" s="615"/>
      <c r="B3" s="612"/>
      <c r="C3" s="2" t="s">
        <v>164</v>
      </c>
      <c r="D3" s="22">
        <v>44868</v>
      </c>
    </row>
    <row r="4" spans="1:4" ht="15">
      <c r="A4" s="616"/>
      <c r="B4" s="613"/>
      <c r="C4" s="2" t="s">
        <v>165</v>
      </c>
      <c r="D4" s="3" t="s">
        <v>1893</v>
      </c>
    </row>
    <row r="5" spans="1:4" ht="30" customHeight="1">
      <c r="A5" s="23"/>
      <c r="B5" s="23"/>
      <c r="C5" s="23"/>
      <c r="D5" s="24"/>
    </row>
    <row r="6" spans="1:4" ht="10.5" customHeight="1"/>
    <row r="7" spans="1:4" ht="25.5" customHeight="1">
      <c r="A7" s="607" t="s">
        <v>1894</v>
      </c>
      <c r="B7" s="607"/>
      <c r="C7" s="607"/>
      <c r="D7" s="607"/>
    </row>
    <row r="8" spans="1:4" ht="11.25" customHeight="1"/>
    <row r="9" spans="1:4" ht="15">
      <c r="A9" s="16" t="s">
        <v>1895</v>
      </c>
      <c r="B9" s="17"/>
    </row>
    <row r="11" spans="1:4" ht="15">
      <c r="A11" s="617" t="s">
        <v>1896</v>
      </c>
      <c r="B11" s="618"/>
      <c r="C11" s="618"/>
      <c r="D11" s="619"/>
    </row>
    <row r="12" spans="1:4" ht="14.25" customHeight="1">
      <c r="A12" s="608" t="str">
        <f>IFERROR(IF(VLOOKUP($B$9,Funciones!$A$2:$AA$9,2,FALSE)=0,"",VLOOKUP($B$9,Funciones!$A$2:$AA$9,2,FALSE)),"")</f>
        <v/>
      </c>
      <c r="B12" s="609"/>
      <c r="C12" s="609"/>
      <c r="D12" s="610"/>
    </row>
    <row r="13" spans="1:4" ht="14.25" customHeight="1">
      <c r="A13" s="608" t="str">
        <f>IFERROR(IF(VLOOKUP($B$9,Funciones!$A$2:$AA$9,3,FALSE)=0,"",VLOOKUP($B$9,Funciones!$A$2:$AA$9,3,FALSE)),"")</f>
        <v/>
      </c>
      <c r="B13" s="609"/>
      <c r="C13" s="609"/>
      <c r="D13" s="610" t="str">
        <f>IFERROR(IF(VLOOKUP($B$9,[7]Hoja2!$B$2:$AB$9,3,FALSE)=0,"",VLOOKUP($B$9,[7]Hoja2!$B$2:$AB$9,3,FALSE)),"")</f>
        <v/>
      </c>
    </row>
    <row r="14" spans="1:4" ht="14.25" customHeight="1">
      <c r="A14" s="608" t="str">
        <f>IFERROR(IF(VLOOKUP($B$9,Funciones!$A$2:$AA$9,4,FALSE)=0,"",VLOOKUP($B$9,Funciones!$A$2:$AA$9,4,FALSE)),"")</f>
        <v/>
      </c>
      <c r="B14" s="609"/>
      <c r="C14" s="609"/>
      <c r="D14" s="610" t="str">
        <f>IFERROR(IF(VLOOKUP($B$9,[7]Hoja2!$B$2:$AB$9,4,FALSE)=0,"",VLOOKUP($B$9,[7]Hoja2!$B$2:$AB$9,4,FALSE)),"")</f>
        <v/>
      </c>
    </row>
    <row r="15" spans="1:4" ht="14.25" customHeight="1">
      <c r="A15" s="608" t="str">
        <f>IFERROR(IF(VLOOKUP($B$9,Funciones!$A$2:$AA$9,5,FALSE)=0,"",VLOOKUP($B$9,Funciones!$A$2:$AA$9,5,FALSE)),"")</f>
        <v/>
      </c>
      <c r="B15" s="609"/>
      <c r="C15" s="609"/>
      <c r="D15" s="610" t="str">
        <f>IFERROR(IF(VLOOKUP($B$9,[7]Hoja2!$B$2:$AB$9,5,FALSE)=0,"",VLOOKUP($B$9,[7]Hoja2!$B$2:$AB$9,5,FALSE)),"")</f>
        <v/>
      </c>
    </row>
    <row r="16" spans="1:4" ht="14.25" customHeight="1">
      <c r="A16" s="608" t="str">
        <f>IFERROR(IF(VLOOKUP($B$9,Funciones!$A$2:$AA$9,6,FALSE)=0,"",VLOOKUP($B$9,Funciones!$A$2:$AA$9,6,FALSE)),"")</f>
        <v/>
      </c>
      <c r="B16" s="609"/>
      <c r="C16" s="609"/>
      <c r="D16" s="610" t="str">
        <f>IFERROR(IF(VLOOKUP($B$9,[7]Hoja2!$B$2:$AB$9,6,FALSE)=0,"",VLOOKUP($B$9,[7]Hoja2!$B$2:$AB$9,5,FALSE)),"")</f>
        <v/>
      </c>
    </row>
    <row r="17" spans="1:4" ht="14.25" customHeight="1">
      <c r="A17" s="608" t="str">
        <f>IFERROR(IF(VLOOKUP($B$9,Funciones!$A$2:$AA$9,7,FALSE)=0,"",VLOOKUP($B$9,Funciones!$A$2:$AA$9,7,FALSE)),"")</f>
        <v/>
      </c>
      <c r="B17" s="609"/>
      <c r="C17" s="609"/>
      <c r="D17" s="610" t="str">
        <f>IFERROR(IF(VLOOKUP($B$9,[7]Hoja2!$B$2:$AB$9,7,FALSE)=0,"",VLOOKUP($B$9,[7]Hoja2!$B$2:$AB$9,5,FALSE)),"")</f>
        <v/>
      </c>
    </row>
    <row r="18" spans="1:4" ht="14.25" customHeight="1">
      <c r="A18" s="608" t="str">
        <f>IFERROR(IF(VLOOKUP($B$9,Funciones!$A$2:$AA$9,8,FALSE)=0,"",VLOOKUP($B$9,Funciones!$A$2:$AA$9,8,FALSE)),"")</f>
        <v/>
      </c>
      <c r="B18" s="609"/>
      <c r="C18" s="609"/>
      <c r="D18" s="610" t="str">
        <f>IFERROR(IF(VLOOKUP($B$9,[7]Hoja2!$B$2:$AB$9,8,FALSE)=0,"",VLOOKUP($B$9,[7]Hoja2!$B$2:$AB$9,8,FALSE)),"")</f>
        <v/>
      </c>
    </row>
    <row r="19" spans="1:4" ht="14.25" customHeight="1">
      <c r="A19" s="608" t="str">
        <f>IFERROR(IF(VLOOKUP($B$9,Funciones!$A$2:$AA$9,9,FALSE)=0,"",VLOOKUP($B$9,Funciones!$A$2:$AA$9,9,FALSE)),"")</f>
        <v/>
      </c>
      <c r="B19" s="609"/>
      <c r="C19" s="609"/>
      <c r="D19" s="610" t="str">
        <f>IFERROR(IF(VLOOKUP($B$9,[7]Hoja2!$B$2:$AB$9,9,FALSE)=0,"",VLOOKUP($B$9,[7]Hoja2!$B$2:$AB$9,9,FALSE)),"")</f>
        <v/>
      </c>
    </row>
    <row r="20" spans="1:4" ht="14.25" customHeight="1">
      <c r="A20" s="608" t="str">
        <f>IFERROR(IF(VLOOKUP($B$9,Funciones!$A$2:$AA$9,10,FALSE)=0,"",VLOOKUP($B$9,Funciones!$A$2:$AA$9,10,FALSE)),"")</f>
        <v/>
      </c>
      <c r="B20" s="609"/>
      <c r="C20" s="609"/>
      <c r="D20" s="610" t="str">
        <f>IFERROR(IF(VLOOKUP($B$9,[7]Hoja2!$B$2:$AB$9,10,FALSE)=0,"",VLOOKUP($B$9,[7]Hoja2!$B$2:$AB$9,10,FALSE)),"")</f>
        <v/>
      </c>
    </row>
    <row r="21" spans="1:4" ht="14.25" customHeight="1">
      <c r="A21" s="608" t="str">
        <f>IFERROR(IF(VLOOKUP($B$9,Funciones!$A$2:$AA$9,11,FALSE)=0,"",VLOOKUP($B$9,Funciones!$A$2:$AA$9,11,FALSE)),"")</f>
        <v/>
      </c>
      <c r="B21" s="609"/>
      <c r="C21" s="609"/>
      <c r="D21" s="610" t="str">
        <f>IFERROR(IF(VLOOKUP($B$9,[7]Hoja2!$B$2:$AB$9,11,FALSE)=0,"",VLOOKUP($B$9,[7]Hoja2!$B$2:$AB$9,11,FALSE)),"")</f>
        <v/>
      </c>
    </row>
    <row r="22" spans="1:4" ht="14.25" customHeight="1">
      <c r="A22" s="608" t="str">
        <f>IFERROR(IF(VLOOKUP($B$9,Funciones!$A$2:$AA$9,12,FALSE)=0,"",VLOOKUP($B$9,Funciones!$A$2:$AA$9,12,FALSE)),"")</f>
        <v/>
      </c>
      <c r="B22" s="609"/>
      <c r="C22" s="609"/>
      <c r="D22" s="610" t="str">
        <f>IFERROR(IF(VLOOKUP($B$9,[7]Hoja2!$B$2:$AB$9,12,FALSE)=0,"",VLOOKUP($B$9,[7]Hoja2!$B$2:$AB$9,12,FALSE)),"")</f>
        <v/>
      </c>
    </row>
    <row r="23" spans="1:4" ht="14.25" customHeight="1">
      <c r="A23" s="608" t="str">
        <f>IFERROR(IF(VLOOKUP($B$9,Funciones!$A$2:$AA$9,13,FALSE)=0,"",VLOOKUP($B$9,Funciones!$A$2:$AA$9,13,FALSE)),"")</f>
        <v/>
      </c>
      <c r="B23" s="609"/>
      <c r="C23" s="609"/>
      <c r="D23" s="610" t="str">
        <f>IFERROR(IF(VLOOKUP($B$9,[7]Hoja2!$B$2:$AB$9,13,FALSE)=0,"",VLOOKUP($B$9,[7]Hoja2!$B$2:$AB$9,13,FALSE)),"")</f>
        <v/>
      </c>
    </row>
    <row r="24" spans="1:4" ht="14.25" customHeight="1">
      <c r="A24" s="608" t="str">
        <f>IFERROR(IF(VLOOKUP($B$9,Funciones!$A$2:$AA$9,14,FALSE)=0,"",VLOOKUP($B$9,Funciones!$A$2:$AA$9,14,FALSE)),"")</f>
        <v/>
      </c>
      <c r="B24" s="609"/>
      <c r="C24" s="609"/>
      <c r="D24" s="610" t="str">
        <f>IFERROR(IF(VLOOKUP($B$9,[7]Hoja2!$B$2:$AB$9,14,FALSE)=0,"",VLOOKUP($B$9,[7]Hoja2!$B$2:$AB$9,14,FALSE)),"")</f>
        <v/>
      </c>
    </row>
    <row r="25" spans="1:4" ht="14.25" customHeight="1">
      <c r="A25" s="608" t="str">
        <f>IFERROR(IF(VLOOKUP($B$9,Funciones!$A$2:$AA$9,15,FALSE)=0,"",VLOOKUP($B$9,Funciones!$A$2:$AA$9,15,FALSE)),"")</f>
        <v/>
      </c>
      <c r="B25" s="609"/>
      <c r="C25" s="609"/>
      <c r="D25" s="610" t="str">
        <f>IFERROR(IF(VLOOKUP($B$9,[7]Hoja2!$B$2:$AB$9,15,FALSE)=0,"",VLOOKUP($B$9,[7]Hoja2!$B$2:$AB$9,15,FALSE)),"")</f>
        <v/>
      </c>
    </row>
    <row r="26" spans="1:4" ht="14.25" customHeight="1">
      <c r="A26" s="608" t="str">
        <f>IFERROR(IF(VLOOKUP($B$9,Funciones!$A$2:$AA$9,16,FALSE)=0,"",VLOOKUP($B$9,Funciones!$A$2:$AA$9,16,FALSE)),"")</f>
        <v/>
      </c>
      <c r="B26" s="609"/>
      <c r="C26" s="609"/>
      <c r="D26" s="610" t="str">
        <f>IFERROR(IF(VLOOKUP($B$9,[7]Hoja2!$B$2:$AB$9,16,FALSE)=0,"",VLOOKUP($B$9,[7]Hoja2!$B$2:$AB$9,16,FALSE)),"")</f>
        <v/>
      </c>
    </row>
    <row r="27" spans="1:4" ht="14.25" customHeight="1">
      <c r="A27" s="608" t="str">
        <f>IFERROR(IF(VLOOKUP($B$9,Funciones!$A$2:$AA$9,17,FALSE)=0,"",VLOOKUP($B$9,Funciones!$A$2:$AA$9,17,FALSE)),"")</f>
        <v/>
      </c>
      <c r="B27" s="609"/>
      <c r="C27" s="609"/>
      <c r="D27" s="610" t="str">
        <f>IFERROR(IF(VLOOKUP($B$9,[7]Hoja2!$B$2:$AB$9,17,FALSE)=0,"",VLOOKUP($B$9,[7]Hoja2!$B$2:$AB$9,17,FALSE)),"")</f>
        <v/>
      </c>
    </row>
    <row r="28" spans="1:4" ht="14.25" customHeight="1">
      <c r="A28" s="608" t="str">
        <f>IFERROR(IF(VLOOKUP($B$9,Funciones!$A$2:$AA$9,18,FALSE)=0,"",VLOOKUP($B$9,Funciones!$A$2:$AA$9,18,FALSE)),"")</f>
        <v/>
      </c>
      <c r="B28" s="609"/>
      <c r="C28" s="609"/>
      <c r="D28" s="610" t="str">
        <f>IFERROR(IF(VLOOKUP($B$9,[7]Hoja2!$B$2:$AB$9,18,FALSE)=0,"",VLOOKUP($B$9,[7]Hoja2!$B$2:$AB$9,18,FALSE)),"")</f>
        <v/>
      </c>
    </row>
    <row r="29" spans="1:4" ht="14.25" customHeight="1">
      <c r="A29" s="608" t="str">
        <f>IFERROR(IF(VLOOKUP($B$9,Funciones!$A$2:$AA$9,19,FALSE)=0,"",VLOOKUP($B$9,Funciones!$A$2:$AA$9,19,FALSE)),"")</f>
        <v/>
      </c>
      <c r="B29" s="609"/>
      <c r="C29" s="609"/>
      <c r="D29" s="610" t="str">
        <f>IFERROR(IF(VLOOKUP($B$9,[7]Hoja2!$B$2:$AB$9,19,FALSE)=0,"",VLOOKUP($B$9,[7]Hoja2!$B$2:$AB$9,19,FALSE)),"")</f>
        <v/>
      </c>
    </row>
    <row r="30" spans="1:4" ht="14.25" customHeight="1">
      <c r="A30" s="608" t="str">
        <f>IFERROR(IF(VLOOKUP($B$9,Funciones!$A$2:$AA$9,20,FALSE)=0,"",VLOOKUP($B$9,Funciones!$A$2:$AA$9,20,FALSE)),"")</f>
        <v/>
      </c>
      <c r="B30" s="609"/>
      <c r="C30" s="609"/>
      <c r="D30" s="610" t="str">
        <f>IFERROR(IF(VLOOKUP($B$9,[7]Hoja2!$B$2:$AB$9,20,FALSE)=0,"",VLOOKUP($B$9,[7]Hoja2!$B$2:$AB$9,20,FALSE)),"")</f>
        <v/>
      </c>
    </row>
    <row r="31" spans="1:4" ht="14.25" customHeight="1">
      <c r="A31" s="608" t="str">
        <f>IFERROR(IF(VLOOKUP($B$9,Funciones!$A$2:$AA$9,21,FALSE)=0,"",VLOOKUP($B$9,Funciones!$A$2:$AA$9,21,FALSE)),"")</f>
        <v/>
      </c>
      <c r="B31" s="609"/>
      <c r="C31" s="609"/>
      <c r="D31" s="610" t="str">
        <f>IFERROR(IF(VLOOKUP($B$9,[7]Hoja2!$B$2:$AB$9,21,FALSE)=0,"",VLOOKUP($B$9,[7]Hoja2!$B$2:$AB$9,21,FALSE)),"")</f>
        <v/>
      </c>
    </row>
    <row r="32" spans="1:4" ht="14.25" customHeight="1">
      <c r="A32" s="608" t="str">
        <f>IFERROR(IF(VLOOKUP($B$9,Funciones!$A$2:$AA$9,22,FALSE)=0,"",VLOOKUP($B$9,Funciones!$A$2:$AA$9,22,FALSE)),"")</f>
        <v/>
      </c>
      <c r="B32" s="609"/>
      <c r="C32" s="609"/>
      <c r="D32" s="610" t="str">
        <f>IFERROR(IF(VLOOKUP($B$9,[7]Hoja2!$B$2:$AB$9,22,FALSE)=0,"",VLOOKUP($B$9,[7]Hoja2!$B$2:$AB$9,22,FALSE)),"")</f>
        <v/>
      </c>
    </row>
    <row r="33" spans="1:4" ht="14.25" customHeight="1">
      <c r="A33" s="608" t="str">
        <f>IFERROR(IF(VLOOKUP($B$9,Funciones!$A$2:$AA$9,23,FALSE)=0,"",VLOOKUP($B$9,Funciones!$A$2:$AA$9,23,FALSE)),"")</f>
        <v/>
      </c>
      <c r="B33" s="609"/>
      <c r="C33" s="609"/>
      <c r="D33" s="610" t="str">
        <f>IFERROR(IF(VLOOKUP($B$9,[7]Hoja2!$B$2:$AB$9,23,FALSE)=0,"",VLOOKUP($B$9,[7]Hoja2!$B$2:$AB$9,23,FALSE)),"")</f>
        <v/>
      </c>
    </row>
    <row r="34" spans="1:4" ht="14.25" customHeight="1">
      <c r="A34" s="608" t="str">
        <f>IFERROR(IF(VLOOKUP($B$9,Funciones!$A$2:$AA$9,24,FALSE)=0,"",VLOOKUP($B$9,Funciones!$A$2:$AA$9,24,FALSE)),"")</f>
        <v/>
      </c>
      <c r="B34" s="609"/>
      <c r="C34" s="609"/>
      <c r="D34" s="610" t="str">
        <f>IFERROR(IF(VLOOKUP($B$9,[7]Hoja2!$B$2:$AB$9,24,FALSE)=0,"",VLOOKUP($B$9,[7]Hoja2!$B$2:$AB$9,24,FALSE)),"")</f>
        <v/>
      </c>
    </row>
    <row r="35" spans="1:4" ht="14.25" customHeight="1">
      <c r="A35" s="608" t="str">
        <f>IFERROR(IF(VLOOKUP($B$9,Funciones!$A$2:$AA$9,25,FALSE)=0,"",VLOOKUP($B$9,Funciones!$A$2:$AA$9,25,FALSE)),"")</f>
        <v/>
      </c>
      <c r="B35" s="609"/>
      <c r="C35" s="609"/>
      <c r="D35" s="610" t="str">
        <f>IFERROR(IF(VLOOKUP($B$9,[7]Hoja2!$B$2:$AB$9,25,FALSE)=0,"",VLOOKUP($B$9,[7]Hoja2!$B$2:$AB$9,25,FALSE)),"")</f>
        <v/>
      </c>
    </row>
    <row r="36" spans="1:4" ht="14.25" customHeight="1">
      <c r="A36" s="608" t="str">
        <f>IFERROR(IF(VLOOKUP($B$9,Funciones!$A$2:$AA$9,26,FALSE)=0,"",VLOOKUP($B$9,Funciones!$A$2:$AA$9,26,FALSE)),"")</f>
        <v/>
      </c>
      <c r="B36" s="609"/>
      <c r="C36" s="609"/>
      <c r="D36" s="610" t="str">
        <f>IFERROR(IF(VLOOKUP($B$9,[7]Hoja2!$B$2:$AB$9,26,FALSE)=0,"",VLOOKUP($B$9,[7]Hoja2!$B$2:$AB$9,26,FALSE)),"")</f>
        <v/>
      </c>
    </row>
    <row r="37" spans="1:4" ht="14.25" customHeight="1">
      <c r="A37" s="608" t="str">
        <f>IFERROR(IF(VLOOKUP($B$9,Funciones!$A$2:$AA$9,27,FALSE)=0,"",VLOOKUP($B$9,Funciones!$A$2:$AA$9,27,FALSE)),"")</f>
        <v/>
      </c>
      <c r="B37" s="609"/>
      <c r="C37" s="609"/>
      <c r="D37" s="610" t="str">
        <f>IFERROR(IF(VLOOKUP($B$9,[7]Hoja2!$B$2:$AB$9,27,FALSE)=0,"",VLOOKUP($B$9,[7]Hoja2!$B$2:$AB$9,27,FALSE)),"")</f>
        <v/>
      </c>
    </row>
  </sheetData>
  <sheetProtection algorithmName="SHA-512" hashValue="6TzKSaH+2xnYh2GYes7FewJ3F2XcI70m+fM1fye8phCH14ci/0gvymPGe9hoCMkDwu3XYGLm77K7t+Ko42fY0w==" saltValue="YdkddSsdPDRNodBzyaOgBA==" spinCount="100000" sheet="1" objects="1" scenarios="1"/>
  <mergeCells count="30">
    <mergeCell ref="A37:D37"/>
    <mergeCell ref="A26:D26"/>
    <mergeCell ref="A27:D27"/>
    <mergeCell ref="A28:D28"/>
    <mergeCell ref="A29:D29"/>
    <mergeCell ref="A30:D30"/>
    <mergeCell ref="A31:D31"/>
    <mergeCell ref="A32:D32"/>
    <mergeCell ref="A33:D33"/>
    <mergeCell ref="A34:D34"/>
    <mergeCell ref="A35:D35"/>
    <mergeCell ref="A36:D36"/>
    <mergeCell ref="A25:D25"/>
    <mergeCell ref="A14:D14"/>
    <mergeCell ref="A15:D15"/>
    <mergeCell ref="A16:D16"/>
    <mergeCell ref="A17:D17"/>
    <mergeCell ref="A18:D18"/>
    <mergeCell ref="A19:D19"/>
    <mergeCell ref="A20:D20"/>
    <mergeCell ref="A21:D21"/>
    <mergeCell ref="A22:D22"/>
    <mergeCell ref="A23:D23"/>
    <mergeCell ref="A24:D24"/>
    <mergeCell ref="A7:D7"/>
    <mergeCell ref="A12:D12"/>
    <mergeCell ref="A13:D13"/>
    <mergeCell ref="B1:B4"/>
    <mergeCell ref="A1:A4"/>
    <mergeCell ref="A11:D11"/>
  </mergeCells>
  <phoneticPr fontId="15" type="noConversion"/>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DE95EFBB-5ED7-4651-B7C6-71506362F081}">
          <x14:formula1>
            <xm:f>Funciones!$A$2:$A$9</xm:f>
          </x14:formula1>
          <xm:sqref>B9</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37B970-1689-4D6B-8D37-C335C4A49762}">
  <dimension ref="A1:AC90"/>
  <sheetViews>
    <sheetView zoomScale="60" zoomScaleNormal="60" zoomScaleSheetLayoutView="50" workbookViewId="0">
      <selection activeCell="A9" sqref="A9"/>
    </sheetView>
  </sheetViews>
  <sheetFormatPr baseColWidth="10" defaultColWidth="8" defaultRowHeight="15"/>
  <cols>
    <col min="1" max="1" width="47" style="248" customWidth="1"/>
    <col min="2" max="2" width="75.5" style="248" customWidth="1"/>
    <col min="3" max="3" width="28.75" style="248" customWidth="1"/>
    <col min="4" max="4" width="29.75" style="248" customWidth="1"/>
    <col min="5" max="6" width="28.75" style="248" customWidth="1"/>
    <col min="7" max="7" width="71.625" style="248" customWidth="1"/>
    <col min="8" max="8" width="56.625" style="250" customWidth="1"/>
    <col min="9" max="9" width="36.625" style="248" customWidth="1"/>
    <col min="10" max="10" width="65.25" style="250" customWidth="1"/>
    <col min="11" max="11" width="32.5" style="248" customWidth="1"/>
    <col min="12" max="12" width="30.375" style="248" customWidth="1"/>
    <col min="13" max="17" width="36.625" style="249" customWidth="1"/>
    <col min="18" max="18" width="36.625" style="248" customWidth="1"/>
    <col min="19" max="19" width="18.125" style="248" customWidth="1"/>
    <col min="20" max="20" width="21" style="248" customWidth="1"/>
    <col min="21" max="24" width="18.125" style="248" customWidth="1"/>
    <col min="25" max="25" width="19.25" style="248" customWidth="1"/>
    <col min="26" max="26" width="62" style="248" customWidth="1"/>
    <col min="27" max="27" width="8" style="248"/>
    <col min="28" max="16384" width="8" style="247"/>
  </cols>
  <sheetData>
    <row r="1" spans="1:29" ht="20.100000000000001" customHeight="1">
      <c r="A1" s="404"/>
      <c r="B1" s="407" t="s">
        <v>157</v>
      </c>
      <c r="C1" s="409" t="s">
        <v>158</v>
      </c>
      <c r="D1" s="409"/>
      <c r="E1" s="409"/>
      <c r="F1" s="409"/>
      <c r="G1" s="409"/>
      <c r="H1" s="409"/>
      <c r="I1" s="409"/>
      <c r="J1" s="409"/>
      <c r="K1" s="409"/>
      <c r="L1" s="409"/>
      <c r="M1" s="409"/>
      <c r="N1" s="409"/>
      <c r="O1" s="409"/>
      <c r="P1" s="409"/>
      <c r="Q1" s="409"/>
      <c r="R1" s="409"/>
      <c r="S1" s="409"/>
      <c r="T1" s="409"/>
      <c r="U1" s="409"/>
      <c r="V1" s="409"/>
      <c r="W1" s="410"/>
      <c r="X1" s="413" t="s">
        <v>159</v>
      </c>
      <c r="Y1" s="414"/>
      <c r="Z1" s="279" t="s">
        <v>1939</v>
      </c>
      <c r="AA1" s="271"/>
      <c r="AB1" s="271"/>
      <c r="AC1" s="271"/>
    </row>
    <row r="2" spans="1:29" ht="20.100000000000001" customHeight="1">
      <c r="A2" s="405"/>
      <c r="B2" s="408"/>
      <c r="C2" s="411"/>
      <c r="D2" s="411"/>
      <c r="E2" s="411"/>
      <c r="F2" s="411"/>
      <c r="G2" s="411"/>
      <c r="H2" s="411"/>
      <c r="I2" s="411"/>
      <c r="J2" s="411"/>
      <c r="K2" s="411"/>
      <c r="L2" s="411"/>
      <c r="M2" s="411"/>
      <c r="N2" s="411"/>
      <c r="O2" s="411"/>
      <c r="P2" s="411"/>
      <c r="Q2" s="411"/>
      <c r="R2" s="411"/>
      <c r="S2" s="411"/>
      <c r="T2" s="411"/>
      <c r="U2" s="411"/>
      <c r="V2" s="411"/>
      <c r="W2" s="412"/>
      <c r="X2" s="415" t="s">
        <v>161</v>
      </c>
      <c r="Y2" s="416"/>
      <c r="Z2" s="278">
        <v>4</v>
      </c>
      <c r="AA2" s="271"/>
      <c r="AB2" s="271"/>
      <c r="AC2" s="271"/>
    </row>
    <row r="3" spans="1:29" ht="20.100000000000001" customHeight="1">
      <c r="A3" s="405"/>
      <c r="B3" s="408" t="s">
        <v>162</v>
      </c>
      <c r="C3" s="411" t="s">
        <v>1940</v>
      </c>
      <c r="D3" s="411"/>
      <c r="E3" s="411"/>
      <c r="F3" s="411"/>
      <c r="G3" s="411"/>
      <c r="H3" s="411"/>
      <c r="I3" s="411"/>
      <c r="J3" s="411"/>
      <c r="K3" s="411"/>
      <c r="L3" s="411"/>
      <c r="M3" s="411"/>
      <c r="N3" s="411"/>
      <c r="O3" s="411"/>
      <c r="P3" s="411"/>
      <c r="Q3" s="411"/>
      <c r="R3" s="411"/>
      <c r="S3" s="411"/>
      <c r="T3" s="411"/>
      <c r="U3" s="411"/>
      <c r="V3" s="411"/>
      <c r="W3" s="412"/>
      <c r="X3" s="415" t="s">
        <v>164</v>
      </c>
      <c r="Y3" s="416"/>
      <c r="Z3" s="277">
        <v>45225</v>
      </c>
      <c r="AA3" s="271"/>
      <c r="AB3" s="271"/>
      <c r="AC3" s="271"/>
    </row>
    <row r="4" spans="1:29" ht="20.100000000000001" customHeight="1" thickBot="1">
      <c r="A4" s="406"/>
      <c r="B4" s="417"/>
      <c r="C4" s="418"/>
      <c r="D4" s="418"/>
      <c r="E4" s="418"/>
      <c r="F4" s="418"/>
      <c r="G4" s="418"/>
      <c r="H4" s="418"/>
      <c r="I4" s="418"/>
      <c r="J4" s="418"/>
      <c r="K4" s="418"/>
      <c r="L4" s="418"/>
      <c r="M4" s="418"/>
      <c r="N4" s="418"/>
      <c r="O4" s="418"/>
      <c r="P4" s="418"/>
      <c r="Q4" s="418"/>
      <c r="R4" s="418"/>
      <c r="S4" s="418"/>
      <c r="T4" s="418"/>
      <c r="U4" s="418"/>
      <c r="V4" s="418"/>
      <c r="W4" s="419"/>
      <c r="X4" s="420" t="s">
        <v>165</v>
      </c>
      <c r="Y4" s="421"/>
      <c r="Z4" s="276" t="s">
        <v>166</v>
      </c>
      <c r="AA4" s="271"/>
      <c r="AB4" s="271"/>
      <c r="AC4" s="271"/>
    </row>
    <row r="5" spans="1:29" ht="20.25" customHeight="1">
      <c r="A5" s="271"/>
      <c r="B5" s="271"/>
      <c r="C5" s="271"/>
      <c r="D5" s="271"/>
      <c r="E5" s="271"/>
      <c r="F5" s="271"/>
      <c r="G5" s="274"/>
      <c r="H5" s="273"/>
      <c r="I5" s="274"/>
      <c r="J5" s="273"/>
      <c r="K5" s="271"/>
      <c r="L5" s="271"/>
      <c r="M5" s="272"/>
      <c r="N5" s="272"/>
      <c r="O5" s="272"/>
      <c r="P5" s="272"/>
      <c r="Q5" s="272"/>
      <c r="R5" s="271"/>
      <c r="S5" s="271"/>
      <c r="T5" s="271"/>
      <c r="U5" s="271"/>
      <c r="V5" s="271"/>
      <c r="W5" s="271"/>
      <c r="X5" s="271"/>
      <c r="Y5" s="271"/>
      <c r="Z5" s="271"/>
      <c r="AA5" s="271"/>
      <c r="AB5" s="271"/>
      <c r="AC5" s="271"/>
    </row>
    <row r="6" spans="1:29" ht="36" customHeight="1">
      <c r="A6" s="385" t="s">
        <v>1941</v>
      </c>
      <c r="B6" s="385"/>
      <c r="C6" s="385"/>
      <c r="D6" s="275"/>
      <c r="E6" s="275"/>
      <c r="F6" s="275"/>
      <c r="G6" s="274"/>
      <c r="H6" s="273"/>
      <c r="I6" s="274"/>
      <c r="J6" s="273"/>
      <c r="K6" s="271"/>
      <c r="L6" s="271"/>
      <c r="M6" s="272"/>
      <c r="N6" s="272"/>
      <c r="O6" s="272"/>
      <c r="P6" s="272"/>
      <c r="Q6" s="272"/>
      <c r="R6" s="271"/>
      <c r="S6" s="271"/>
      <c r="T6" s="271"/>
      <c r="U6" s="271"/>
      <c r="V6" s="271"/>
      <c r="W6" s="271"/>
      <c r="X6" s="271"/>
      <c r="Y6" s="271"/>
      <c r="Z6" s="271"/>
      <c r="AA6" s="271"/>
      <c r="AB6" s="271"/>
      <c r="AC6" s="271"/>
    </row>
    <row r="7" spans="1:29" ht="27" customHeight="1" thickBot="1"/>
    <row r="8" spans="1:29" ht="132" customHeight="1" thickBot="1">
      <c r="A8" s="301" t="s">
        <v>1942</v>
      </c>
      <c r="B8" s="386" t="s">
        <v>2140</v>
      </c>
      <c r="C8" s="386"/>
      <c r="D8" s="386"/>
      <c r="E8" s="386"/>
      <c r="F8" s="386"/>
      <c r="G8" s="387"/>
      <c r="H8" s="270"/>
      <c r="K8" s="301" t="s">
        <v>1943</v>
      </c>
      <c r="L8" s="388" t="s">
        <v>1944</v>
      </c>
      <c r="M8" s="389"/>
      <c r="N8" s="389"/>
      <c r="O8" s="390"/>
      <c r="Q8" s="268"/>
      <c r="R8" s="267"/>
      <c r="S8" s="267"/>
      <c r="T8" s="267"/>
      <c r="U8" s="267"/>
      <c r="V8" s="391" t="s">
        <v>1945</v>
      </c>
      <c r="W8" s="392"/>
      <c r="X8" s="386" t="s">
        <v>1946</v>
      </c>
      <c r="Y8" s="386"/>
      <c r="Z8" s="387"/>
    </row>
    <row r="9" spans="1:29" ht="15.75" thickBot="1">
      <c r="A9" s="267"/>
      <c r="B9" s="267"/>
      <c r="C9" s="267"/>
      <c r="D9" s="267"/>
      <c r="E9" s="267"/>
      <c r="F9" s="267"/>
      <c r="G9" s="267"/>
      <c r="H9" s="269"/>
      <c r="I9" s="267"/>
      <c r="J9" s="269"/>
      <c r="K9" s="267"/>
      <c r="L9" s="267"/>
      <c r="M9" s="268"/>
      <c r="N9" s="268"/>
      <c r="O9" s="268"/>
      <c r="P9" s="268"/>
      <c r="Q9" s="268"/>
      <c r="R9" s="267"/>
      <c r="S9" s="267"/>
      <c r="T9" s="267"/>
      <c r="U9" s="267"/>
      <c r="V9" s="267"/>
      <c r="W9" s="267"/>
      <c r="X9" s="267"/>
      <c r="Y9" s="267"/>
      <c r="Z9" s="267"/>
    </row>
    <row r="10" spans="1:29" ht="40.5" customHeight="1">
      <c r="A10" s="393" t="s">
        <v>1947</v>
      </c>
      <c r="B10" s="394"/>
      <c r="C10" s="394"/>
      <c r="D10" s="394"/>
      <c r="E10" s="394"/>
      <c r="F10" s="394"/>
      <c r="G10" s="394"/>
      <c r="H10" s="394"/>
      <c r="I10" s="394"/>
      <c r="J10" s="394"/>
      <c r="K10" s="394"/>
      <c r="L10" s="394"/>
      <c r="M10" s="394"/>
      <c r="N10" s="394"/>
      <c r="O10" s="394"/>
      <c r="P10" s="394"/>
      <c r="Q10" s="394"/>
      <c r="R10" s="394"/>
      <c r="S10" s="394"/>
      <c r="T10" s="394"/>
      <c r="U10" s="394"/>
      <c r="V10" s="394"/>
      <c r="W10" s="394"/>
      <c r="X10" s="394"/>
      <c r="Y10" s="395"/>
      <c r="Z10" s="396"/>
    </row>
    <row r="11" spans="1:29" ht="36.75" customHeight="1">
      <c r="A11" s="397" t="s">
        <v>1948</v>
      </c>
      <c r="B11" s="379" t="s">
        <v>1949</v>
      </c>
      <c r="C11" s="379" t="s">
        <v>1950</v>
      </c>
      <c r="D11" s="379" t="s">
        <v>1951</v>
      </c>
      <c r="E11" s="379" t="s">
        <v>1952</v>
      </c>
      <c r="F11" s="379" t="s">
        <v>1953</v>
      </c>
      <c r="G11" s="379" t="s">
        <v>1954</v>
      </c>
      <c r="H11" s="402" t="s">
        <v>1955</v>
      </c>
      <c r="I11" s="379" t="s">
        <v>1956</v>
      </c>
      <c r="J11" s="402" t="s">
        <v>1957</v>
      </c>
      <c r="K11" s="379" t="s">
        <v>1958</v>
      </c>
      <c r="L11" s="379" t="s">
        <v>1959</v>
      </c>
      <c r="M11" s="379" t="s">
        <v>1960</v>
      </c>
      <c r="N11" s="379"/>
      <c r="O11" s="379"/>
      <c r="P11" s="379"/>
      <c r="Q11" s="379"/>
      <c r="R11" s="379" t="s">
        <v>1961</v>
      </c>
      <c r="S11" s="379" t="s">
        <v>1962</v>
      </c>
      <c r="T11" s="381" t="s">
        <v>1963</v>
      </c>
      <c r="U11" s="382"/>
      <c r="V11" s="382"/>
      <c r="W11" s="382"/>
      <c r="X11" s="382"/>
      <c r="Y11" s="383"/>
      <c r="Z11" s="399" t="s">
        <v>1964</v>
      </c>
    </row>
    <row r="12" spans="1:29" ht="42" customHeight="1" thickBot="1">
      <c r="A12" s="398"/>
      <c r="B12" s="380"/>
      <c r="C12" s="380"/>
      <c r="D12" s="380"/>
      <c r="E12" s="380"/>
      <c r="F12" s="380"/>
      <c r="G12" s="380"/>
      <c r="H12" s="403"/>
      <c r="I12" s="380"/>
      <c r="J12" s="403"/>
      <c r="K12" s="380"/>
      <c r="L12" s="380"/>
      <c r="M12" s="302" t="s">
        <v>1965</v>
      </c>
      <c r="N12" s="302">
        <v>2024</v>
      </c>
      <c r="O12" s="302">
        <v>2025</v>
      </c>
      <c r="P12" s="302">
        <v>2026</v>
      </c>
      <c r="Q12" s="302" t="s">
        <v>1966</v>
      </c>
      <c r="R12" s="380"/>
      <c r="S12" s="380"/>
      <c r="T12" s="302" t="s">
        <v>1965</v>
      </c>
      <c r="U12" s="302">
        <v>2024</v>
      </c>
      <c r="V12" s="302">
        <v>2025</v>
      </c>
      <c r="W12" s="302">
        <v>2026</v>
      </c>
      <c r="X12" s="302" t="s">
        <v>1966</v>
      </c>
      <c r="Y12" s="303" t="s">
        <v>1967</v>
      </c>
      <c r="Z12" s="400"/>
    </row>
    <row r="13" spans="1:29" ht="59.25" customHeight="1">
      <c r="A13" s="401" t="s">
        <v>199</v>
      </c>
      <c r="B13" s="378" t="s">
        <v>1968</v>
      </c>
      <c r="C13" s="378" t="s">
        <v>1969</v>
      </c>
      <c r="D13" s="378" t="s">
        <v>1970</v>
      </c>
      <c r="E13" s="378" t="s">
        <v>1971</v>
      </c>
      <c r="F13" s="378" t="s">
        <v>1972</v>
      </c>
      <c r="G13" s="378" t="s">
        <v>1973</v>
      </c>
      <c r="H13" s="378" t="s">
        <v>454</v>
      </c>
      <c r="I13" s="378" t="s">
        <v>552</v>
      </c>
      <c r="J13" s="378" t="s">
        <v>839</v>
      </c>
      <c r="K13" s="378" t="s">
        <v>552</v>
      </c>
      <c r="L13" s="378" t="s">
        <v>1974</v>
      </c>
      <c r="M13" s="378" t="s">
        <v>199</v>
      </c>
      <c r="N13" s="266" t="s">
        <v>841</v>
      </c>
      <c r="O13" s="257" t="s">
        <v>1642</v>
      </c>
      <c r="P13" s="378" t="s">
        <v>1656</v>
      </c>
      <c r="Q13" s="378" t="s">
        <v>1656</v>
      </c>
      <c r="R13" s="378" t="s">
        <v>1975</v>
      </c>
      <c r="S13" s="378" t="s">
        <v>199</v>
      </c>
      <c r="T13" s="377" t="s">
        <v>199</v>
      </c>
      <c r="U13" s="377">
        <v>0.25</v>
      </c>
      <c r="V13" s="377">
        <v>0.25</v>
      </c>
      <c r="W13" s="377">
        <v>0.25</v>
      </c>
      <c r="X13" s="377">
        <v>0.25</v>
      </c>
      <c r="Y13" s="377">
        <v>1</v>
      </c>
      <c r="Z13" s="384" t="s">
        <v>1976</v>
      </c>
    </row>
    <row r="14" spans="1:29" ht="49.5" customHeight="1">
      <c r="A14" s="362"/>
      <c r="B14" s="363"/>
      <c r="C14" s="363"/>
      <c r="D14" s="363"/>
      <c r="E14" s="363"/>
      <c r="F14" s="363"/>
      <c r="G14" s="363"/>
      <c r="H14" s="363"/>
      <c r="I14" s="363"/>
      <c r="J14" s="363"/>
      <c r="K14" s="363"/>
      <c r="L14" s="363"/>
      <c r="M14" s="363"/>
      <c r="N14" s="261" t="s">
        <v>849</v>
      </c>
      <c r="O14" s="257" t="s">
        <v>1649</v>
      </c>
      <c r="P14" s="363"/>
      <c r="Q14" s="363"/>
      <c r="R14" s="363"/>
      <c r="S14" s="363"/>
      <c r="T14" s="365"/>
      <c r="U14" s="365"/>
      <c r="V14" s="365"/>
      <c r="W14" s="365"/>
      <c r="X14" s="365"/>
      <c r="Y14" s="365"/>
      <c r="Z14" s="360"/>
    </row>
    <row r="15" spans="1:29" ht="54">
      <c r="A15" s="260" t="s">
        <v>199</v>
      </c>
      <c r="B15" s="257" t="s">
        <v>199</v>
      </c>
      <c r="C15" s="257" t="s">
        <v>199</v>
      </c>
      <c r="D15" s="257" t="s">
        <v>199</v>
      </c>
      <c r="E15" s="257" t="s">
        <v>199</v>
      </c>
      <c r="F15" s="257" t="s">
        <v>199</v>
      </c>
      <c r="G15" s="363"/>
      <c r="H15" s="363"/>
      <c r="I15" s="363"/>
      <c r="J15" s="258" t="s">
        <v>605</v>
      </c>
      <c r="K15" s="257" t="s">
        <v>552</v>
      </c>
      <c r="L15" s="263" t="s">
        <v>1977</v>
      </c>
      <c r="M15" s="257" t="s">
        <v>199</v>
      </c>
      <c r="N15" s="257" t="s">
        <v>597</v>
      </c>
      <c r="O15" s="257" t="s">
        <v>1667</v>
      </c>
      <c r="P15" s="257" t="s">
        <v>1667</v>
      </c>
      <c r="Q15" s="257" t="s">
        <v>199</v>
      </c>
      <c r="R15" s="257" t="s">
        <v>1978</v>
      </c>
      <c r="S15" s="257" t="s">
        <v>199</v>
      </c>
      <c r="T15" s="256" t="s">
        <v>199</v>
      </c>
      <c r="U15" s="256">
        <v>0.9</v>
      </c>
      <c r="V15" s="256">
        <v>0.9</v>
      </c>
      <c r="W15" s="256">
        <v>0.9</v>
      </c>
      <c r="X15" s="256" t="s">
        <v>199</v>
      </c>
      <c r="Y15" s="256">
        <v>0.9</v>
      </c>
      <c r="Z15" s="360"/>
    </row>
    <row r="16" spans="1:29" ht="72" customHeight="1">
      <c r="A16" s="362" t="s">
        <v>199</v>
      </c>
      <c r="B16" s="363" t="s">
        <v>199</v>
      </c>
      <c r="C16" s="363" t="s">
        <v>199</v>
      </c>
      <c r="D16" s="363" t="s">
        <v>199</v>
      </c>
      <c r="E16" s="363" t="s">
        <v>199</v>
      </c>
      <c r="F16" s="363" t="s">
        <v>199</v>
      </c>
      <c r="G16" s="363"/>
      <c r="H16" s="363"/>
      <c r="I16" s="363"/>
      <c r="J16" s="363" t="s">
        <v>1979</v>
      </c>
      <c r="K16" s="363" t="s">
        <v>1980</v>
      </c>
      <c r="L16" s="363" t="s">
        <v>1981</v>
      </c>
      <c r="M16" s="363" t="s">
        <v>199</v>
      </c>
      <c r="N16" s="257" t="s">
        <v>493</v>
      </c>
      <c r="O16" s="257" t="s">
        <v>493</v>
      </c>
      <c r="P16" s="257" t="s">
        <v>493</v>
      </c>
      <c r="Q16" s="257" t="s">
        <v>493</v>
      </c>
      <c r="R16" s="363" t="s">
        <v>1982</v>
      </c>
      <c r="S16" s="365">
        <v>0.85</v>
      </c>
      <c r="T16" s="365">
        <v>0.86</v>
      </c>
      <c r="U16" s="365">
        <v>0.87</v>
      </c>
      <c r="V16" s="365">
        <v>0.88</v>
      </c>
      <c r="W16" s="365">
        <v>0.89</v>
      </c>
      <c r="X16" s="365">
        <v>0.9</v>
      </c>
      <c r="Y16" s="365">
        <v>0.9</v>
      </c>
      <c r="Z16" s="360"/>
    </row>
    <row r="17" spans="1:26" ht="72">
      <c r="A17" s="362"/>
      <c r="B17" s="363"/>
      <c r="C17" s="363"/>
      <c r="D17" s="363"/>
      <c r="E17" s="363"/>
      <c r="F17" s="363"/>
      <c r="G17" s="363"/>
      <c r="H17" s="363"/>
      <c r="I17" s="363"/>
      <c r="J17" s="363"/>
      <c r="K17" s="363"/>
      <c r="L17" s="363"/>
      <c r="M17" s="363"/>
      <c r="N17" s="257" t="s">
        <v>508</v>
      </c>
      <c r="O17" s="257" t="s">
        <v>508</v>
      </c>
      <c r="P17" s="257" t="s">
        <v>508</v>
      </c>
      <c r="Q17" s="257" t="s">
        <v>508</v>
      </c>
      <c r="R17" s="363"/>
      <c r="S17" s="365"/>
      <c r="T17" s="365"/>
      <c r="U17" s="365"/>
      <c r="V17" s="365"/>
      <c r="W17" s="365"/>
      <c r="X17" s="365"/>
      <c r="Y17" s="365"/>
      <c r="Z17" s="360"/>
    </row>
    <row r="18" spans="1:26" ht="36">
      <c r="A18" s="362"/>
      <c r="B18" s="363"/>
      <c r="C18" s="363"/>
      <c r="D18" s="363"/>
      <c r="E18" s="363"/>
      <c r="F18" s="363"/>
      <c r="G18" s="363"/>
      <c r="H18" s="363"/>
      <c r="I18" s="363"/>
      <c r="J18" s="363"/>
      <c r="K18" s="363"/>
      <c r="L18" s="363"/>
      <c r="M18" s="363"/>
      <c r="N18" s="257" t="s">
        <v>457</v>
      </c>
      <c r="O18" s="257" t="s">
        <v>457</v>
      </c>
      <c r="P18" s="257" t="s">
        <v>457</v>
      </c>
      <c r="Q18" s="257" t="s">
        <v>457</v>
      </c>
      <c r="R18" s="363"/>
      <c r="S18" s="365"/>
      <c r="T18" s="365"/>
      <c r="U18" s="365"/>
      <c r="V18" s="365"/>
      <c r="W18" s="365"/>
      <c r="X18" s="365"/>
      <c r="Y18" s="365"/>
      <c r="Z18" s="360"/>
    </row>
    <row r="19" spans="1:26" ht="69.75" customHeight="1">
      <c r="A19" s="362" t="s">
        <v>199</v>
      </c>
      <c r="B19" s="363" t="s">
        <v>1126</v>
      </c>
      <c r="C19" s="363" t="s">
        <v>1969</v>
      </c>
      <c r="D19" s="363" t="s">
        <v>1970</v>
      </c>
      <c r="E19" s="363" t="s">
        <v>1971</v>
      </c>
      <c r="F19" s="363" t="s">
        <v>1972</v>
      </c>
      <c r="G19" s="363"/>
      <c r="H19" s="363"/>
      <c r="I19" s="363"/>
      <c r="J19" s="363" t="s">
        <v>1122</v>
      </c>
      <c r="K19" s="363" t="s">
        <v>1167</v>
      </c>
      <c r="L19" s="363" t="s">
        <v>1983</v>
      </c>
      <c r="M19" s="257" t="s">
        <v>1683</v>
      </c>
      <c r="N19" s="257" t="s">
        <v>1124</v>
      </c>
      <c r="O19" s="257" t="s">
        <v>1689</v>
      </c>
      <c r="P19" s="363" t="s">
        <v>1166</v>
      </c>
      <c r="Q19" s="363" t="s">
        <v>1166</v>
      </c>
      <c r="R19" s="363" t="s">
        <v>1984</v>
      </c>
      <c r="S19" s="363" t="s">
        <v>199</v>
      </c>
      <c r="T19" s="365">
        <v>0.05</v>
      </c>
      <c r="U19" s="365">
        <v>0.2</v>
      </c>
      <c r="V19" s="365">
        <v>0.25</v>
      </c>
      <c r="W19" s="365">
        <v>0.25</v>
      </c>
      <c r="X19" s="365">
        <v>0.25</v>
      </c>
      <c r="Y19" s="365">
        <v>1</v>
      </c>
      <c r="Z19" s="360"/>
    </row>
    <row r="20" spans="1:26" ht="56.25" customHeight="1">
      <c r="A20" s="362"/>
      <c r="B20" s="363"/>
      <c r="C20" s="363"/>
      <c r="D20" s="363"/>
      <c r="E20" s="363"/>
      <c r="F20" s="363"/>
      <c r="G20" s="363"/>
      <c r="H20" s="363"/>
      <c r="I20" s="363"/>
      <c r="J20" s="363"/>
      <c r="K20" s="363"/>
      <c r="L20" s="363"/>
      <c r="M20" s="257" t="s">
        <v>1686</v>
      </c>
      <c r="N20" s="257" t="s">
        <v>1152</v>
      </c>
      <c r="O20" s="257" t="s">
        <v>1166</v>
      </c>
      <c r="P20" s="363"/>
      <c r="Q20" s="363"/>
      <c r="R20" s="363"/>
      <c r="S20" s="363"/>
      <c r="T20" s="365"/>
      <c r="U20" s="365"/>
      <c r="V20" s="365"/>
      <c r="W20" s="365"/>
      <c r="X20" s="365"/>
      <c r="Y20" s="365"/>
      <c r="Z20" s="360"/>
    </row>
    <row r="21" spans="1:26" ht="56.25" customHeight="1">
      <c r="A21" s="260" t="s">
        <v>199</v>
      </c>
      <c r="B21" s="257" t="s">
        <v>199</v>
      </c>
      <c r="C21" s="257" t="s">
        <v>199</v>
      </c>
      <c r="D21" s="257" t="s">
        <v>199</v>
      </c>
      <c r="E21" s="257" t="s">
        <v>199</v>
      </c>
      <c r="F21" s="257" t="s">
        <v>199</v>
      </c>
      <c r="G21" s="363"/>
      <c r="H21" s="363"/>
      <c r="I21" s="363"/>
      <c r="J21" s="367" t="s">
        <v>705</v>
      </c>
      <c r="K21" s="367" t="s">
        <v>552</v>
      </c>
      <c r="L21" s="367" t="s">
        <v>1974</v>
      </c>
      <c r="M21" s="367" t="s">
        <v>1671</v>
      </c>
      <c r="N21" s="367" t="s">
        <v>1674</v>
      </c>
      <c r="O21" s="367" t="s">
        <v>1985</v>
      </c>
      <c r="P21" s="367" t="s">
        <v>1681</v>
      </c>
      <c r="Q21" s="367" t="s">
        <v>199</v>
      </c>
      <c r="R21" s="257" t="s">
        <v>1986</v>
      </c>
      <c r="S21" s="257" t="s">
        <v>1987</v>
      </c>
      <c r="T21" s="256">
        <v>0.79</v>
      </c>
      <c r="U21" s="256">
        <v>0.82</v>
      </c>
      <c r="V21" s="256">
        <v>0.85</v>
      </c>
      <c r="W21" s="256">
        <v>0.88</v>
      </c>
      <c r="X21" s="256" t="s">
        <v>199</v>
      </c>
      <c r="Y21" s="256">
        <v>0.88</v>
      </c>
      <c r="Z21" s="375" t="s">
        <v>1988</v>
      </c>
    </row>
    <row r="22" spans="1:26" ht="72">
      <c r="A22" s="260" t="s">
        <v>199</v>
      </c>
      <c r="B22" s="257" t="s">
        <v>199</v>
      </c>
      <c r="C22" s="257" t="s">
        <v>199</v>
      </c>
      <c r="D22" s="257" t="s">
        <v>199</v>
      </c>
      <c r="E22" s="257" t="s">
        <v>199</v>
      </c>
      <c r="F22" s="257" t="s">
        <v>199</v>
      </c>
      <c r="G22" s="363"/>
      <c r="H22" s="363"/>
      <c r="I22" s="363"/>
      <c r="J22" s="369"/>
      <c r="K22" s="369"/>
      <c r="L22" s="369"/>
      <c r="M22" s="369"/>
      <c r="N22" s="369"/>
      <c r="O22" s="369"/>
      <c r="P22" s="369"/>
      <c r="Q22" s="369"/>
      <c r="R22" s="257" t="s">
        <v>1989</v>
      </c>
      <c r="S22" s="257" t="s">
        <v>199</v>
      </c>
      <c r="T22" s="256" t="s">
        <v>199</v>
      </c>
      <c r="U22" s="256">
        <v>0.9</v>
      </c>
      <c r="V22" s="256">
        <v>0.9</v>
      </c>
      <c r="W22" s="256">
        <v>0.9</v>
      </c>
      <c r="X22" s="256" t="s">
        <v>199</v>
      </c>
      <c r="Y22" s="256">
        <v>0.9</v>
      </c>
      <c r="Z22" s="376"/>
    </row>
    <row r="23" spans="1:26" ht="54" customHeight="1">
      <c r="A23" s="362" t="s">
        <v>199</v>
      </c>
      <c r="B23" s="363" t="s">
        <v>1176</v>
      </c>
      <c r="C23" s="363" t="s">
        <v>1969</v>
      </c>
      <c r="D23" s="363" t="s">
        <v>199</v>
      </c>
      <c r="E23" s="363" t="s">
        <v>199</v>
      </c>
      <c r="F23" s="363" t="s">
        <v>199</v>
      </c>
      <c r="G23" s="363" t="s">
        <v>199</v>
      </c>
      <c r="H23" s="363" t="s">
        <v>859</v>
      </c>
      <c r="I23" s="363" t="s">
        <v>1990</v>
      </c>
      <c r="J23" s="363" t="s">
        <v>1173</v>
      </c>
      <c r="K23" s="363" t="s">
        <v>1167</v>
      </c>
      <c r="L23" s="363" t="s">
        <v>1991</v>
      </c>
      <c r="M23" s="257" t="s">
        <v>1224</v>
      </c>
      <c r="N23" s="257" t="s">
        <v>1224</v>
      </c>
      <c r="O23" s="257" t="s">
        <v>199</v>
      </c>
      <c r="P23" s="367" t="s">
        <v>199</v>
      </c>
      <c r="Q23" s="367" t="s">
        <v>199</v>
      </c>
      <c r="R23" s="363" t="s">
        <v>1992</v>
      </c>
      <c r="S23" s="363" t="s">
        <v>199</v>
      </c>
      <c r="T23" s="365">
        <v>0.2</v>
      </c>
      <c r="U23" s="365">
        <v>0.6</v>
      </c>
      <c r="V23" s="365">
        <v>0.2</v>
      </c>
      <c r="W23" s="365">
        <v>0</v>
      </c>
      <c r="X23" s="365">
        <v>0</v>
      </c>
      <c r="Y23" s="365">
        <f>SUM(T23:X23)</f>
        <v>1</v>
      </c>
      <c r="Z23" s="360" t="s">
        <v>1993</v>
      </c>
    </row>
    <row r="24" spans="1:26" ht="36" customHeight="1">
      <c r="A24" s="362"/>
      <c r="B24" s="363"/>
      <c r="C24" s="363"/>
      <c r="D24" s="363"/>
      <c r="E24" s="363"/>
      <c r="F24" s="363"/>
      <c r="G24" s="363"/>
      <c r="H24" s="363"/>
      <c r="I24" s="363"/>
      <c r="J24" s="363"/>
      <c r="K24" s="363"/>
      <c r="L24" s="363"/>
      <c r="M24" s="257" t="s">
        <v>1175</v>
      </c>
      <c r="N24" s="257" t="s">
        <v>1175</v>
      </c>
      <c r="O24" s="257" t="s">
        <v>1175</v>
      </c>
      <c r="P24" s="368"/>
      <c r="Q24" s="368"/>
      <c r="R24" s="363"/>
      <c r="S24" s="363"/>
      <c r="T24" s="365"/>
      <c r="U24" s="365"/>
      <c r="V24" s="365"/>
      <c r="W24" s="365"/>
      <c r="X24" s="365"/>
      <c r="Y24" s="365"/>
      <c r="Z24" s="360"/>
    </row>
    <row r="25" spans="1:26" ht="36" customHeight="1">
      <c r="A25" s="362"/>
      <c r="B25" s="363"/>
      <c r="C25" s="363"/>
      <c r="D25" s="363"/>
      <c r="E25" s="363"/>
      <c r="F25" s="363"/>
      <c r="G25" s="363"/>
      <c r="H25" s="363"/>
      <c r="I25" s="363"/>
      <c r="J25" s="363"/>
      <c r="K25" s="363"/>
      <c r="L25" s="363"/>
      <c r="M25" s="367" t="s">
        <v>199</v>
      </c>
      <c r="N25" s="257" t="s">
        <v>1184</v>
      </c>
      <c r="O25" s="367" t="s">
        <v>199</v>
      </c>
      <c r="P25" s="368"/>
      <c r="Q25" s="368"/>
      <c r="R25" s="363"/>
      <c r="S25" s="363"/>
      <c r="T25" s="365"/>
      <c r="U25" s="365"/>
      <c r="V25" s="365"/>
      <c r="W25" s="365"/>
      <c r="X25" s="365"/>
      <c r="Y25" s="365"/>
      <c r="Z25" s="360"/>
    </row>
    <row r="26" spans="1:26" ht="36" customHeight="1">
      <c r="A26" s="362"/>
      <c r="B26" s="363"/>
      <c r="C26" s="363"/>
      <c r="D26" s="363"/>
      <c r="E26" s="363"/>
      <c r="F26" s="363"/>
      <c r="G26" s="363"/>
      <c r="H26" s="363"/>
      <c r="I26" s="363"/>
      <c r="J26" s="363"/>
      <c r="K26" s="363"/>
      <c r="L26" s="363"/>
      <c r="M26" s="369"/>
      <c r="N26" s="257" t="s">
        <v>1204</v>
      </c>
      <c r="O26" s="368"/>
      <c r="P26" s="368"/>
      <c r="Q26" s="368"/>
      <c r="R26" s="363"/>
      <c r="S26" s="363"/>
      <c r="T26" s="365"/>
      <c r="U26" s="365"/>
      <c r="V26" s="365"/>
      <c r="W26" s="365"/>
      <c r="X26" s="365"/>
      <c r="Y26" s="365"/>
      <c r="Z26" s="360"/>
    </row>
    <row r="27" spans="1:26" ht="54" customHeight="1">
      <c r="A27" s="362"/>
      <c r="B27" s="363"/>
      <c r="C27" s="363"/>
      <c r="D27" s="363"/>
      <c r="E27" s="363"/>
      <c r="F27" s="363"/>
      <c r="G27" s="363"/>
      <c r="H27" s="363"/>
      <c r="I27" s="363"/>
      <c r="J27" s="363"/>
      <c r="K27" s="363"/>
      <c r="L27" s="363"/>
      <c r="M27" s="257" t="s">
        <v>1994</v>
      </c>
      <c r="N27" s="257" t="s">
        <v>1994</v>
      </c>
      <c r="O27" s="369"/>
      <c r="P27" s="368"/>
      <c r="Q27" s="368"/>
      <c r="R27" s="363" t="s">
        <v>1995</v>
      </c>
      <c r="S27" s="365" t="s">
        <v>199</v>
      </c>
      <c r="T27" s="365">
        <v>0.1</v>
      </c>
      <c r="U27" s="365">
        <v>0.3</v>
      </c>
      <c r="V27" s="365">
        <v>0.6</v>
      </c>
      <c r="W27" s="365">
        <v>0</v>
      </c>
      <c r="X27" s="365">
        <v>0</v>
      </c>
      <c r="Y27" s="365">
        <f>SUM(S27:X27)</f>
        <v>1</v>
      </c>
      <c r="Z27" s="360"/>
    </row>
    <row r="28" spans="1:26" ht="18" customHeight="1">
      <c r="A28" s="362"/>
      <c r="B28" s="363"/>
      <c r="C28" s="363"/>
      <c r="D28" s="363"/>
      <c r="E28" s="363"/>
      <c r="F28" s="363"/>
      <c r="G28" s="363"/>
      <c r="H28" s="363"/>
      <c r="I28" s="363"/>
      <c r="J28" s="363"/>
      <c r="K28" s="363"/>
      <c r="L28" s="363"/>
      <c r="M28" s="257" t="s">
        <v>199</v>
      </c>
      <c r="N28" s="257" t="s">
        <v>1996</v>
      </c>
      <c r="O28" s="257" t="s">
        <v>1996</v>
      </c>
      <c r="P28" s="368"/>
      <c r="Q28" s="368"/>
      <c r="R28" s="363"/>
      <c r="S28" s="365"/>
      <c r="T28" s="365"/>
      <c r="U28" s="365"/>
      <c r="V28" s="365"/>
      <c r="W28" s="365"/>
      <c r="X28" s="365"/>
      <c r="Y28" s="365"/>
      <c r="Z28" s="360"/>
    </row>
    <row r="29" spans="1:26" ht="18" customHeight="1">
      <c r="A29" s="362"/>
      <c r="B29" s="363"/>
      <c r="C29" s="363"/>
      <c r="D29" s="363"/>
      <c r="E29" s="363"/>
      <c r="F29" s="363"/>
      <c r="G29" s="363"/>
      <c r="H29" s="363"/>
      <c r="I29" s="363"/>
      <c r="J29" s="363"/>
      <c r="K29" s="363"/>
      <c r="L29" s="363"/>
      <c r="M29" s="257" t="s">
        <v>1997</v>
      </c>
      <c r="N29" s="257" t="s">
        <v>1997</v>
      </c>
      <c r="O29" s="257" t="s">
        <v>1997</v>
      </c>
      <c r="P29" s="368"/>
      <c r="Q29" s="368"/>
      <c r="R29" s="363"/>
      <c r="S29" s="365"/>
      <c r="T29" s="365"/>
      <c r="U29" s="365"/>
      <c r="V29" s="365"/>
      <c r="W29" s="365"/>
      <c r="X29" s="365"/>
      <c r="Y29" s="365"/>
      <c r="Z29" s="360"/>
    </row>
    <row r="30" spans="1:26" ht="36" customHeight="1">
      <c r="A30" s="362"/>
      <c r="B30" s="363"/>
      <c r="C30" s="363"/>
      <c r="D30" s="363"/>
      <c r="E30" s="363"/>
      <c r="F30" s="363"/>
      <c r="G30" s="363"/>
      <c r="H30" s="363"/>
      <c r="I30" s="363"/>
      <c r="J30" s="363"/>
      <c r="K30" s="363"/>
      <c r="L30" s="363"/>
      <c r="M30" s="257" t="s">
        <v>1998</v>
      </c>
      <c r="N30" s="257" t="s">
        <v>1998</v>
      </c>
      <c r="O30" s="257" t="s">
        <v>1998</v>
      </c>
      <c r="P30" s="368"/>
      <c r="Q30" s="368"/>
      <c r="R30" s="363"/>
      <c r="S30" s="365"/>
      <c r="T30" s="365"/>
      <c r="U30" s="365"/>
      <c r="V30" s="365"/>
      <c r="W30" s="365"/>
      <c r="X30" s="365"/>
      <c r="Y30" s="365"/>
      <c r="Z30" s="360"/>
    </row>
    <row r="31" spans="1:26" ht="36" customHeight="1">
      <c r="A31" s="362"/>
      <c r="B31" s="363"/>
      <c r="C31" s="363"/>
      <c r="D31" s="363"/>
      <c r="E31" s="363"/>
      <c r="F31" s="363"/>
      <c r="G31" s="363"/>
      <c r="H31" s="363"/>
      <c r="I31" s="363"/>
      <c r="J31" s="363"/>
      <c r="K31" s="363"/>
      <c r="L31" s="363"/>
      <c r="M31" s="257" t="s">
        <v>199</v>
      </c>
      <c r="N31" s="257" t="s">
        <v>1999</v>
      </c>
      <c r="O31" s="257" t="s">
        <v>199</v>
      </c>
      <c r="P31" s="368"/>
      <c r="Q31" s="368"/>
      <c r="R31" s="363"/>
      <c r="S31" s="365"/>
      <c r="T31" s="365"/>
      <c r="U31" s="365"/>
      <c r="V31" s="365"/>
      <c r="W31" s="365"/>
      <c r="X31" s="365"/>
      <c r="Y31" s="365"/>
      <c r="Z31" s="360"/>
    </row>
    <row r="32" spans="1:26" ht="54" customHeight="1">
      <c r="A32" s="362"/>
      <c r="B32" s="363"/>
      <c r="C32" s="363"/>
      <c r="D32" s="363"/>
      <c r="E32" s="363"/>
      <c r="F32" s="363"/>
      <c r="G32" s="363"/>
      <c r="H32" s="363"/>
      <c r="I32" s="363"/>
      <c r="J32" s="363"/>
      <c r="K32" s="363"/>
      <c r="L32" s="363"/>
      <c r="M32" s="257" t="s">
        <v>2000</v>
      </c>
      <c r="N32" s="257" t="s">
        <v>2001</v>
      </c>
      <c r="O32" s="257" t="s">
        <v>2001</v>
      </c>
      <c r="P32" s="368"/>
      <c r="Q32" s="368"/>
      <c r="R32" s="363"/>
      <c r="S32" s="365"/>
      <c r="T32" s="365"/>
      <c r="U32" s="365"/>
      <c r="V32" s="365"/>
      <c r="W32" s="365"/>
      <c r="X32" s="365"/>
      <c r="Y32" s="365"/>
      <c r="Z32" s="360"/>
    </row>
    <row r="33" spans="1:26" ht="54" customHeight="1">
      <c r="A33" s="362"/>
      <c r="B33" s="363"/>
      <c r="C33" s="363"/>
      <c r="D33" s="363"/>
      <c r="E33" s="363"/>
      <c r="F33" s="363"/>
      <c r="G33" s="363"/>
      <c r="H33" s="363"/>
      <c r="I33" s="363"/>
      <c r="J33" s="363"/>
      <c r="K33" s="363"/>
      <c r="L33" s="363"/>
      <c r="M33" s="257" t="s">
        <v>1370</v>
      </c>
      <c r="N33" s="257" t="s">
        <v>1370</v>
      </c>
      <c r="O33" s="257" t="s">
        <v>199</v>
      </c>
      <c r="P33" s="368"/>
      <c r="Q33" s="368"/>
      <c r="R33" s="363" t="s">
        <v>2002</v>
      </c>
      <c r="S33" s="365" t="s">
        <v>199</v>
      </c>
      <c r="T33" s="365">
        <v>0.1</v>
      </c>
      <c r="U33" s="365">
        <v>0.4</v>
      </c>
      <c r="V33" s="365">
        <v>0.5</v>
      </c>
      <c r="W33" s="365">
        <v>0</v>
      </c>
      <c r="X33" s="365">
        <v>0</v>
      </c>
      <c r="Y33" s="365">
        <f>SUM(T33:X33)</f>
        <v>1</v>
      </c>
      <c r="Z33" s="360"/>
    </row>
    <row r="34" spans="1:26" ht="36" customHeight="1">
      <c r="A34" s="362"/>
      <c r="B34" s="363"/>
      <c r="C34" s="363"/>
      <c r="D34" s="363"/>
      <c r="E34" s="363"/>
      <c r="F34" s="363"/>
      <c r="G34" s="363"/>
      <c r="H34" s="363"/>
      <c r="I34" s="363"/>
      <c r="J34" s="363"/>
      <c r="K34" s="363"/>
      <c r="L34" s="363"/>
      <c r="M34" s="257" t="s">
        <v>1378</v>
      </c>
      <c r="N34" s="257" t="s">
        <v>1378</v>
      </c>
      <c r="O34" s="257" t="s">
        <v>1378</v>
      </c>
      <c r="P34" s="368"/>
      <c r="Q34" s="368"/>
      <c r="R34" s="363"/>
      <c r="S34" s="365"/>
      <c r="T34" s="365"/>
      <c r="U34" s="365"/>
      <c r="V34" s="365"/>
      <c r="W34" s="365"/>
      <c r="X34" s="365"/>
      <c r="Y34" s="365"/>
      <c r="Z34" s="360"/>
    </row>
    <row r="35" spans="1:26" ht="18" customHeight="1">
      <c r="A35" s="362"/>
      <c r="B35" s="363"/>
      <c r="C35" s="363"/>
      <c r="D35" s="363"/>
      <c r="E35" s="363"/>
      <c r="F35" s="363"/>
      <c r="G35" s="363"/>
      <c r="H35" s="363"/>
      <c r="I35" s="363"/>
      <c r="J35" s="363"/>
      <c r="K35" s="363"/>
      <c r="L35" s="363"/>
      <c r="M35" s="367" t="s">
        <v>199</v>
      </c>
      <c r="N35" s="257" t="s">
        <v>2003</v>
      </c>
      <c r="O35" s="257" t="s">
        <v>2003</v>
      </c>
      <c r="P35" s="368"/>
      <c r="Q35" s="368"/>
      <c r="R35" s="363"/>
      <c r="S35" s="365"/>
      <c r="T35" s="365"/>
      <c r="U35" s="365"/>
      <c r="V35" s="365"/>
      <c r="W35" s="365"/>
      <c r="X35" s="365"/>
      <c r="Y35" s="365"/>
      <c r="Z35" s="360"/>
    </row>
    <row r="36" spans="1:26" ht="18" customHeight="1">
      <c r="A36" s="362"/>
      <c r="B36" s="363"/>
      <c r="C36" s="363"/>
      <c r="D36" s="363"/>
      <c r="E36" s="363"/>
      <c r="F36" s="363"/>
      <c r="G36" s="363"/>
      <c r="H36" s="363"/>
      <c r="I36" s="363"/>
      <c r="J36" s="363"/>
      <c r="K36" s="363"/>
      <c r="L36" s="363"/>
      <c r="M36" s="369"/>
      <c r="N36" s="257" t="s">
        <v>2004</v>
      </c>
      <c r="O36" s="257" t="s">
        <v>2004</v>
      </c>
      <c r="P36" s="369"/>
      <c r="Q36" s="369"/>
      <c r="R36" s="363"/>
      <c r="S36" s="365"/>
      <c r="T36" s="365"/>
      <c r="U36" s="365"/>
      <c r="V36" s="365"/>
      <c r="W36" s="365"/>
      <c r="X36" s="365"/>
      <c r="Y36" s="365"/>
      <c r="Z36" s="360"/>
    </row>
    <row r="37" spans="1:26" ht="54" customHeight="1">
      <c r="A37" s="362" t="s">
        <v>199</v>
      </c>
      <c r="B37" s="257" t="s">
        <v>1126</v>
      </c>
      <c r="C37" s="363" t="s">
        <v>1969</v>
      </c>
      <c r="D37" s="363" t="s">
        <v>2005</v>
      </c>
      <c r="E37" s="363" t="s">
        <v>2006</v>
      </c>
      <c r="F37" s="363" t="s">
        <v>2007</v>
      </c>
      <c r="G37" s="363"/>
      <c r="H37" s="363"/>
      <c r="I37" s="363"/>
      <c r="J37" s="363" t="s">
        <v>2008</v>
      </c>
      <c r="K37" s="363" t="s">
        <v>1990</v>
      </c>
      <c r="L37" s="363" t="s">
        <v>2009</v>
      </c>
      <c r="M37" s="257" t="s">
        <v>2010</v>
      </c>
      <c r="N37" s="257" t="s">
        <v>2010</v>
      </c>
      <c r="O37" s="257" t="s">
        <v>2010</v>
      </c>
      <c r="P37" s="257" t="s">
        <v>2010</v>
      </c>
      <c r="Q37" s="257" t="s">
        <v>2010</v>
      </c>
      <c r="R37" s="363" t="s">
        <v>2011</v>
      </c>
      <c r="S37" s="365" t="s">
        <v>199</v>
      </c>
      <c r="T37" s="365">
        <v>0.05</v>
      </c>
      <c r="U37" s="365">
        <v>0.25</v>
      </c>
      <c r="V37" s="365">
        <v>0.3</v>
      </c>
      <c r="W37" s="365">
        <v>0.2</v>
      </c>
      <c r="X37" s="365">
        <v>0.1</v>
      </c>
      <c r="Y37" s="365">
        <v>0.9</v>
      </c>
      <c r="Z37" s="360"/>
    </row>
    <row r="38" spans="1:26" ht="90" customHeight="1">
      <c r="A38" s="362"/>
      <c r="B38" s="363" t="s">
        <v>2012</v>
      </c>
      <c r="C38" s="363"/>
      <c r="D38" s="363"/>
      <c r="E38" s="363"/>
      <c r="F38" s="363"/>
      <c r="G38" s="363"/>
      <c r="H38" s="363"/>
      <c r="I38" s="363"/>
      <c r="J38" s="363"/>
      <c r="K38" s="363"/>
      <c r="L38" s="363"/>
      <c r="M38" s="257" t="s">
        <v>2013</v>
      </c>
      <c r="N38" s="257" t="s">
        <v>2013</v>
      </c>
      <c r="O38" s="257" t="s">
        <v>2013</v>
      </c>
      <c r="P38" s="257" t="s">
        <v>2013</v>
      </c>
      <c r="Q38" s="257" t="s">
        <v>2013</v>
      </c>
      <c r="R38" s="363"/>
      <c r="S38" s="365"/>
      <c r="T38" s="365"/>
      <c r="U38" s="365"/>
      <c r="V38" s="365"/>
      <c r="W38" s="365"/>
      <c r="X38" s="365"/>
      <c r="Y38" s="365"/>
      <c r="Z38" s="360"/>
    </row>
    <row r="39" spans="1:26" ht="54" customHeight="1">
      <c r="A39" s="362"/>
      <c r="B39" s="363"/>
      <c r="C39" s="363"/>
      <c r="D39" s="363"/>
      <c r="E39" s="363"/>
      <c r="F39" s="363"/>
      <c r="G39" s="363"/>
      <c r="H39" s="363"/>
      <c r="I39" s="363"/>
      <c r="J39" s="363"/>
      <c r="K39" s="363"/>
      <c r="L39" s="363"/>
      <c r="M39" s="257" t="s">
        <v>2014</v>
      </c>
      <c r="N39" s="257" t="s">
        <v>2014</v>
      </c>
      <c r="O39" s="257" t="s">
        <v>2014</v>
      </c>
      <c r="P39" s="257" t="s">
        <v>2014</v>
      </c>
      <c r="Q39" s="257" t="s">
        <v>2014</v>
      </c>
      <c r="R39" s="363"/>
      <c r="S39" s="365"/>
      <c r="T39" s="365"/>
      <c r="U39" s="365"/>
      <c r="V39" s="365"/>
      <c r="W39" s="365"/>
      <c r="X39" s="365"/>
      <c r="Y39" s="365"/>
      <c r="Z39" s="360"/>
    </row>
    <row r="40" spans="1:26" ht="92.25" customHeight="1">
      <c r="A40" s="362" t="s">
        <v>199</v>
      </c>
      <c r="B40" s="363" t="s">
        <v>2015</v>
      </c>
      <c r="C40" s="363" t="s">
        <v>1969</v>
      </c>
      <c r="D40" s="363" t="s">
        <v>2005</v>
      </c>
      <c r="E40" s="363" t="s">
        <v>2006</v>
      </c>
      <c r="F40" s="363" t="s">
        <v>2007</v>
      </c>
      <c r="G40" s="363" t="s">
        <v>2016</v>
      </c>
      <c r="H40" s="363"/>
      <c r="I40" s="363"/>
      <c r="J40" s="363" t="s">
        <v>2017</v>
      </c>
      <c r="K40" s="363" t="s">
        <v>1990</v>
      </c>
      <c r="L40" s="363" t="s">
        <v>2009</v>
      </c>
      <c r="M40" s="257" t="s">
        <v>2018</v>
      </c>
      <c r="N40" s="257" t="s">
        <v>2018</v>
      </c>
      <c r="O40" s="257" t="s">
        <v>2018</v>
      </c>
      <c r="P40" s="257" t="s">
        <v>2018</v>
      </c>
      <c r="Q40" s="257" t="s">
        <v>2018</v>
      </c>
      <c r="R40" s="363" t="s">
        <v>2019</v>
      </c>
      <c r="S40" s="365" t="s">
        <v>199</v>
      </c>
      <c r="T40" s="365">
        <v>0.05</v>
      </c>
      <c r="U40" s="365">
        <v>0.25</v>
      </c>
      <c r="V40" s="365">
        <v>0.2</v>
      </c>
      <c r="W40" s="365">
        <v>0.2</v>
      </c>
      <c r="X40" s="365">
        <v>0.1</v>
      </c>
      <c r="Y40" s="365">
        <v>0.8</v>
      </c>
      <c r="Z40" s="360"/>
    </row>
    <row r="41" spans="1:26" ht="117" customHeight="1">
      <c r="A41" s="362"/>
      <c r="B41" s="363"/>
      <c r="C41" s="363"/>
      <c r="D41" s="363"/>
      <c r="E41" s="363"/>
      <c r="F41" s="363"/>
      <c r="G41" s="363"/>
      <c r="H41" s="363"/>
      <c r="I41" s="363"/>
      <c r="J41" s="363"/>
      <c r="K41" s="363"/>
      <c r="L41" s="363"/>
      <c r="M41" s="257" t="s">
        <v>1071</v>
      </c>
      <c r="N41" s="257" t="s">
        <v>1071</v>
      </c>
      <c r="O41" s="257" t="s">
        <v>1071</v>
      </c>
      <c r="P41" s="257" t="s">
        <v>1071</v>
      </c>
      <c r="Q41" s="257" t="s">
        <v>1071</v>
      </c>
      <c r="R41" s="363"/>
      <c r="S41" s="365"/>
      <c r="T41" s="365"/>
      <c r="U41" s="365"/>
      <c r="V41" s="365"/>
      <c r="W41" s="365"/>
      <c r="X41" s="365"/>
      <c r="Y41" s="365"/>
      <c r="Z41" s="360"/>
    </row>
    <row r="42" spans="1:26" ht="91.5" customHeight="1">
      <c r="A42" s="362" t="s">
        <v>199</v>
      </c>
      <c r="B42" s="363" t="s">
        <v>1126</v>
      </c>
      <c r="C42" s="363" t="s">
        <v>1969</v>
      </c>
      <c r="D42" s="363" t="s">
        <v>2005</v>
      </c>
      <c r="E42" s="363" t="s">
        <v>2006</v>
      </c>
      <c r="F42" s="363" t="s">
        <v>2007</v>
      </c>
      <c r="G42" s="363" t="s">
        <v>199</v>
      </c>
      <c r="H42" s="363"/>
      <c r="I42" s="363"/>
      <c r="J42" s="363" t="s">
        <v>2020</v>
      </c>
      <c r="K42" s="363" t="s">
        <v>1990</v>
      </c>
      <c r="L42" s="363" t="s">
        <v>2009</v>
      </c>
      <c r="M42" s="257" t="s">
        <v>2021</v>
      </c>
      <c r="N42" s="257" t="s">
        <v>2021</v>
      </c>
      <c r="O42" s="257" t="s">
        <v>2021</v>
      </c>
      <c r="P42" s="257" t="s">
        <v>2021</v>
      </c>
      <c r="Q42" s="257" t="s">
        <v>2021</v>
      </c>
      <c r="R42" s="363" t="s">
        <v>2022</v>
      </c>
      <c r="S42" s="365" t="s">
        <v>199</v>
      </c>
      <c r="T42" s="365">
        <v>0.2</v>
      </c>
      <c r="U42" s="365">
        <v>0.2</v>
      </c>
      <c r="V42" s="365">
        <v>0.2</v>
      </c>
      <c r="W42" s="365">
        <v>0.1</v>
      </c>
      <c r="X42" s="365">
        <v>0.2</v>
      </c>
      <c r="Y42" s="365">
        <v>0.9</v>
      </c>
      <c r="Z42" s="360"/>
    </row>
    <row r="43" spans="1:26" ht="54" customHeight="1">
      <c r="A43" s="362"/>
      <c r="B43" s="363"/>
      <c r="C43" s="363"/>
      <c r="D43" s="363"/>
      <c r="E43" s="363"/>
      <c r="F43" s="363"/>
      <c r="G43" s="363"/>
      <c r="H43" s="363"/>
      <c r="I43" s="363"/>
      <c r="J43" s="363"/>
      <c r="K43" s="363"/>
      <c r="L43" s="363"/>
      <c r="M43" s="257" t="s">
        <v>953</v>
      </c>
      <c r="N43" s="257" t="s">
        <v>953</v>
      </c>
      <c r="O43" s="257" t="s">
        <v>953</v>
      </c>
      <c r="P43" s="257" t="s">
        <v>953</v>
      </c>
      <c r="Q43" s="257" t="s">
        <v>953</v>
      </c>
      <c r="R43" s="363"/>
      <c r="S43" s="365"/>
      <c r="T43" s="365"/>
      <c r="U43" s="365"/>
      <c r="V43" s="365"/>
      <c r="W43" s="365"/>
      <c r="X43" s="365"/>
      <c r="Y43" s="365"/>
      <c r="Z43" s="360"/>
    </row>
    <row r="44" spans="1:26" ht="54" customHeight="1">
      <c r="A44" s="362"/>
      <c r="B44" s="363"/>
      <c r="C44" s="363"/>
      <c r="D44" s="363"/>
      <c r="E44" s="363"/>
      <c r="F44" s="363"/>
      <c r="G44" s="363"/>
      <c r="H44" s="363"/>
      <c r="I44" s="363"/>
      <c r="J44" s="363"/>
      <c r="K44" s="363"/>
      <c r="L44" s="363"/>
      <c r="M44" s="257" t="s">
        <v>962</v>
      </c>
      <c r="N44" s="257" t="s">
        <v>962</v>
      </c>
      <c r="O44" s="257" t="s">
        <v>962</v>
      </c>
      <c r="P44" s="257" t="s">
        <v>962</v>
      </c>
      <c r="Q44" s="257" t="s">
        <v>962</v>
      </c>
      <c r="R44" s="363"/>
      <c r="S44" s="365"/>
      <c r="T44" s="365"/>
      <c r="U44" s="365"/>
      <c r="V44" s="365"/>
      <c r="W44" s="365"/>
      <c r="X44" s="365"/>
      <c r="Y44" s="365"/>
      <c r="Z44" s="360"/>
    </row>
    <row r="45" spans="1:26" ht="36" customHeight="1">
      <c r="A45" s="362"/>
      <c r="B45" s="363" t="s">
        <v>2012</v>
      </c>
      <c r="C45" s="363"/>
      <c r="D45" s="363"/>
      <c r="E45" s="363"/>
      <c r="F45" s="363"/>
      <c r="G45" s="363"/>
      <c r="H45" s="363"/>
      <c r="I45" s="363"/>
      <c r="J45" s="363"/>
      <c r="K45" s="363"/>
      <c r="L45" s="363"/>
      <c r="M45" s="257" t="s">
        <v>973</v>
      </c>
      <c r="N45" s="257" t="s">
        <v>973</v>
      </c>
      <c r="O45" s="257" t="s">
        <v>973</v>
      </c>
      <c r="P45" s="257" t="s">
        <v>973</v>
      </c>
      <c r="Q45" s="257" t="s">
        <v>973</v>
      </c>
      <c r="R45" s="363"/>
      <c r="S45" s="365"/>
      <c r="T45" s="365"/>
      <c r="U45" s="365"/>
      <c r="V45" s="365"/>
      <c r="W45" s="365"/>
      <c r="X45" s="365"/>
      <c r="Y45" s="365"/>
      <c r="Z45" s="360"/>
    </row>
    <row r="46" spans="1:26" ht="54" customHeight="1">
      <c r="A46" s="362"/>
      <c r="B46" s="363"/>
      <c r="C46" s="363"/>
      <c r="D46" s="363"/>
      <c r="E46" s="363"/>
      <c r="F46" s="363"/>
      <c r="G46" s="363"/>
      <c r="H46" s="363"/>
      <c r="I46" s="363"/>
      <c r="J46" s="363"/>
      <c r="K46" s="363"/>
      <c r="L46" s="363"/>
      <c r="M46" s="257" t="s">
        <v>862</v>
      </c>
      <c r="N46" s="257" t="s">
        <v>862</v>
      </c>
      <c r="O46" s="257" t="s">
        <v>862</v>
      </c>
      <c r="P46" s="257" t="s">
        <v>862</v>
      </c>
      <c r="Q46" s="257" t="s">
        <v>862</v>
      </c>
      <c r="R46" s="363"/>
      <c r="S46" s="365"/>
      <c r="T46" s="365"/>
      <c r="U46" s="365"/>
      <c r="V46" s="365"/>
      <c r="W46" s="365"/>
      <c r="X46" s="365"/>
      <c r="Y46" s="365"/>
      <c r="Z46" s="360"/>
    </row>
    <row r="47" spans="1:26" ht="18" customHeight="1">
      <c r="A47" s="362"/>
      <c r="B47" s="363"/>
      <c r="C47" s="363"/>
      <c r="D47" s="363"/>
      <c r="E47" s="363"/>
      <c r="F47" s="363"/>
      <c r="G47" s="363"/>
      <c r="H47" s="363"/>
      <c r="I47" s="363"/>
      <c r="J47" s="363"/>
      <c r="K47" s="363"/>
      <c r="L47" s="363"/>
      <c r="M47" s="257" t="s">
        <v>969</v>
      </c>
      <c r="N47" s="257" t="s">
        <v>969</v>
      </c>
      <c r="O47" s="257" t="s">
        <v>969</v>
      </c>
      <c r="P47" s="257" t="s">
        <v>969</v>
      </c>
      <c r="Q47" s="257" t="s">
        <v>969</v>
      </c>
      <c r="R47" s="363"/>
      <c r="S47" s="365"/>
      <c r="T47" s="365"/>
      <c r="U47" s="365"/>
      <c r="V47" s="365"/>
      <c r="W47" s="365"/>
      <c r="X47" s="365"/>
      <c r="Y47" s="365"/>
      <c r="Z47" s="360"/>
    </row>
    <row r="48" spans="1:26" ht="36" customHeight="1">
      <c r="A48" s="362" t="s">
        <v>199</v>
      </c>
      <c r="B48" s="263" t="s">
        <v>1126</v>
      </c>
      <c r="C48" s="363" t="s">
        <v>1969</v>
      </c>
      <c r="D48" s="363" t="s">
        <v>2005</v>
      </c>
      <c r="E48" s="363" t="s">
        <v>2006</v>
      </c>
      <c r="F48" s="363" t="s">
        <v>2007</v>
      </c>
      <c r="G48" s="363" t="s">
        <v>199</v>
      </c>
      <c r="H48" s="363"/>
      <c r="I48" s="363"/>
      <c r="J48" s="363" t="s">
        <v>2023</v>
      </c>
      <c r="K48" s="363" t="s">
        <v>1990</v>
      </c>
      <c r="L48" s="363" t="s">
        <v>2009</v>
      </c>
      <c r="M48" s="257" t="s">
        <v>1082</v>
      </c>
      <c r="N48" s="257" t="s">
        <v>1082</v>
      </c>
      <c r="O48" s="257" t="s">
        <v>1082</v>
      </c>
      <c r="P48" s="257" t="s">
        <v>1082</v>
      </c>
      <c r="Q48" s="257" t="s">
        <v>1082</v>
      </c>
      <c r="R48" s="363" t="s">
        <v>2024</v>
      </c>
      <c r="S48" s="365" t="s">
        <v>199</v>
      </c>
      <c r="T48" s="365">
        <v>0.05</v>
      </c>
      <c r="U48" s="365">
        <v>0.25</v>
      </c>
      <c r="V48" s="365">
        <v>0.3</v>
      </c>
      <c r="W48" s="365">
        <v>0.2</v>
      </c>
      <c r="X48" s="365">
        <v>0.1</v>
      </c>
      <c r="Y48" s="365">
        <v>0.9</v>
      </c>
      <c r="Z48" s="360"/>
    </row>
    <row r="49" spans="1:26" ht="54" customHeight="1">
      <c r="A49" s="362"/>
      <c r="B49" s="363" t="s">
        <v>2012</v>
      </c>
      <c r="C49" s="363"/>
      <c r="D49" s="363"/>
      <c r="E49" s="363"/>
      <c r="F49" s="363"/>
      <c r="G49" s="363"/>
      <c r="H49" s="363"/>
      <c r="I49" s="363"/>
      <c r="J49" s="363"/>
      <c r="K49" s="363"/>
      <c r="L49" s="363"/>
      <c r="M49" s="257" t="s">
        <v>1090</v>
      </c>
      <c r="N49" s="257" t="s">
        <v>1090</v>
      </c>
      <c r="O49" s="257" t="s">
        <v>1090</v>
      </c>
      <c r="P49" s="257" t="s">
        <v>1090</v>
      </c>
      <c r="Q49" s="257" t="s">
        <v>1090</v>
      </c>
      <c r="R49" s="363"/>
      <c r="S49" s="365"/>
      <c r="T49" s="365"/>
      <c r="U49" s="365"/>
      <c r="V49" s="365"/>
      <c r="W49" s="365"/>
      <c r="X49" s="365"/>
      <c r="Y49" s="365"/>
      <c r="Z49" s="360"/>
    </row>
    <row r="50" spans="1:26" ht="18" customHeight="1">
      <c r="A50" s="362"/>
      <c r="B50" s="363"/>
      <c r="C50" s="363"/>
      <c r="D50" s="363"/>
      <c r="E50" s="363"/>
      <c r="F50" s="363"/>
      <c r="G50" s="363"/>
      <c r="H50" s="363"/>
      <c r="I50" s="363"/>
      <c r="J50" s="363"/>
      <c r="K50" s="363"/>
      <c r="L50" s="363"/>
      <c r="M50" s="257" t="s">
        <v>1097</v>
      </c>
      <c r="N50" s="257" t="s">
        <v>1097</v>
      </c>
      <c r="O50" s="257" t="s">
        <v>1097</v>
      </c>
      <c r="P50" s="257" t="s">
        <v>1097</v>
      </c>
      <c r="Q50" s="257" t="s">
        <v>1097</v>
      </c>
      <c r="R50" s="363"/>
      <c r="S50" s="365"/>
      <c r="T50" s="365"/>
      <c r="U50" s="365"/>
      <c r="V50" s="365"/>
      <c r="W50" s="365"/>
      <c r="X50" s="365"/>
      <c r="Y50" s="365"/>
      <c r="Z50" s="360"/>
    </row>
    <row r="51" spans="1:26" ht="72" customHeight="1">
      <c r="A51" s="362" t="s">
        <v>199</v>
      </c>
      <c r="B51" s="363" t="s">
        <v>2012</v>
      </c>
      <c r="C51" s="363" t="s">
        <v>1969</v>
      </c>
      <c r="D51" s="363" t="s">
        <v>2005</v>
      </c>
      <c r="E51" s="363" t="s">
        <v>2006</v>
      </c>
      <c r="F51" s="363" t="s">
        <v>2025</v>
      </c>
      <c r="G51" s="363" t="s">
        <v>199</v>
      </c>
      <c r="H51" s="363"/>
      <c r="I51" s="363"/>
      <c r="J51" s="363" t="s">
        <v>2026</v>
      </c>
      <c r="K51" s="257" t="s">
        <v>1990</v>
      </c>
      <c r="L51" s="257" t="s">
        <v>2009</v>
      </c>
      <c r="M51" s="257" t="s">
        <v>1107</v>
      </c>
      <c r="N51" s="257" t="s">
        <v>1107</v>
      </c>
      <c r="O51" s="257" t="s">
        <v>1107</v>
      </c>
      <c r="P51" s="257" t="s">
        <v>1107</v>
      </c>
      <c r="Q51" s="257" t="s">
        <v>1107</v>
      </c>
      <c r="R51" s="363" t="s">
        <v>2027</v>
      </c>
      <c r="S51" s="373" t="s">
        <v>199</v>
      </c>
      <c r="T51" s="256">
        <v>0.05</v>
      </c>
      <c r="U51" s="256">
        <v>0.25</v>
      </c>
      <c r="V51" s="256">
        <v>0.2</v>
      </c>
      <c r="W51" s="256">
        <v>0.3</v>
      </c>
      <c r="X51" s="256">
        <v>0.1</v>
      </c>
      <c r="Y51" s="256">
        <v>0.9</v>
      </c>
      <c r="Z51" s="360" t="s">
        <v>2028</v>
      </c>
    </row>
    <row r="52" spans="1:26" ht="72" customHeight="1">
      <c r="A52" s="362"/>
      <c r="B52" s="363"/>
      <c r="C52" s="363"/>
      <c r="D52" s="363"/>
      <c r="E52" s="363"/>
      <c r="F52" s="363"/>
      <c r="G52" s="363"/>
      <c r="H52" s="363"/>
      <c r="I52" s="363"/>
      <c r="J52" s="363"/>
      <c r="K52" s="257" t="s">
        <v>1990</v>
      </c>
      <c r="L52" s="257" t="s">
        <v>2009</v>
      </c>
      <c r="M52" s="257" t="s">
        <v>1115</v>
      </c>
      <c r="N52" s="257" t="s">
        <v>1115</v>
      </c>
      <c r="O52" s="257" t="s">
        <v>1115</v>
      </c>
      <c r="P52" s="257" t="s">
        <v>1115</v>
      </c>
      <c r="Q52" s="257" t="s">
        <v>1115</v>
      </c>
      <c r="R52" s="363"/>
      <c r="S52" s="374"/>
      <c r="T52" s="256">
        <v>0.05</v>
      </c>
      <c r="U52" s="256">
        <v>0.25</v>
      </c>
      <c r="V52" s="256">
        <v>0.2</v>
      </c>
      <c r="W52" s="256">
        <v>0.3</v>
      </c>
      <c r="X52" s="256">
        <v>0.1</v>
      </c>
      <c r="Y52" s="256">
        <v>0.9</v>
      </c>
      <c r="Z52" s="360"/>
    </row>
    <row r="53" spans="1:26" ht="54" customHeight="1">
      <c r="A53" s="362" t="s">
        <v>199</v>
      </c>
      <c r="B53" s="363" t="s">
        <v>2012</v>
      </c>
      <c r="C53" s="363" t="s">
        <v>1969</v>
      </c>
      <c r="D53" s="363" t="s">
        <v>2005</v>
      </c>
      <c r="E53" s="363" t="s">
        <v>2006</v>
      </c>
      <c r="F53" s="363" t="s">
        <v>2025</v>
      </c>
      <c r="G53" s="363" t="s">
        <v>199</v>
      </c>
      <c r="H53" s="363"/>
      <c r="I53" s="363"/>
      <c r="J53" s="363" t="s">
        <v>1280</v>
      </c>
      <c r="K53" s="363" t="s">
        <v>1167</v>
      </c>
      <c r="L53" s="363" t="s">
        <v>2009</v>
      </c>
      <c r="M53" s="257" t="s">
        <v>1692</v>
      </c>
      <c r="N53" s="257" t="s">
        <v>1692</v>
      </c>
      <c r="O53" s="367" t="s">
        <v>199</v>
      </c>
      <c r="P53" s="367" t="s">
        <v>199</v>
      </c>
      <c r="Q53" s="367" t="s">
        <v>199</v>
      </c>
      <c r="R53" s="363" t="s">
        <v>2029</v>
      </c>
      <c r="S53" s="365">
        <v>0.1</v>
      </c>
      <c r="T53" s="365">
        <v>0.2</v>
      </c>
      <c r="U53" s="365">
        <v>0.15</v>
      </c>
      <c r="V53" s="365">
        <v>0.15</v>
      </c>
      <c r="W53" s="365">
        <v>0.2</v>
      </c>
      <c r="X53" s="365">
        <v>0.2</v>
      </c>
      <c r="Y53" s="365">
        <v>1</v>
      </c>
      <c r="Z53" s="360"/>
    </row>
    <row r="54" spans="1:26" ht="36" customHeight="1">
      <c r="A54" s="362"/>
      <c r="B54" s="363"/>
      <c r="C54" s="363"/>
      <c r="D54" s="363"/>
      <c r="E54" s="363"/>
      <c r="F54" s="363"/>
      <c r="G54" s="363"/>
      <c r="H54" s="363"/>
      <c r="I54" s="363"/>
      <c r="J54" s="363"/>
      <c r="K54" s="363"/>
      <c r="L54" s="363"/>
      <c r="M54" s="367" t="s">
        <v>199</v>
      </c>
      <c r="N54" s="257" t="s">
        <v>1395</v>
      </c>
      <c r="O54" s="369"/>
      <c r="P54" s="368"/>
      <c r="Q54" s="368"/>
      <c r="R54" s="363"/>
      <c r="S54" s="365"/>
      <c r="T54" s="365"/>
      <c r="U54" s="365"/>
      <c r="V54" s="365"/>
      <c r="W54" s="365"/>
      <c r="X54" s="365"/>
      <c r="Y54" s="365"/>
      <c r="Z54" s="360"/>
    </row>
    <row r="55" spans="1:26" ht="36" customHeight="1">
      <c r="A55" s="362"/>
      <c r="B55" s="363"/>
      <c r="C55" s="363"/>
      <c r="D55" s="363"/>
      <c r="E55" s="363"/>
      <c r="F55" s="363"/>
      <c r="G55" s="363"/>
      <c r="H55" s="363"/>
      <c r="I55" s="363"/>
      <c r="J55" s="363"/>
      <c r="K55" s="363"/>
      <c r="L55" s="363"/>
      <c r="M55" s="368"/>
      <c r="N55" s="257" t="s">
        <v>1245</v>
      </c>
      <c r="O55" s="257" t="s">
        <v>1245</v>
      </c>
      <c r="P55" s="369"/>
      <c r="Q55" s="369"/>
      <c r="R55" s="363"/>
      <c r="S55" s="365"/>
      <c r="T55" s="365"/>
      <c r="U55" s="365"/>
      <c r="V55" s="365"/>
      <c r="W55" s="365"/>
      <c r="X55" s="365"/>
      <c r="Y55" s="365"/>
      <c r="Z55" s="360"/>
    </row>
    <row r="56" spans="1:26" ht="36" customHeight="1">
      <c r="A56" s="362"/>
      <c r="B56" s="363"/>
      <c r="C56" s="363"/>
      <c r="D56" s="363"/>
      <c r="E56" s="363"/>
      <c r="F56" s="363"/>
      <c r="G56" s="363"/>
      <c r="H56" s="363"/>
      <c r="I56" s="363"/>
      <c r="J56" s="363"/>
      <c r="K56" s="363"/>
      <c r="L56" s="363"/>
      <c r="M56" s="368"/>
      <c r="N56" s="257" t="s">
        <v>1399</v>
      </c>
      <c r="O56" s="257" t="s">
        <v>1399</v>
      </c>
      <c r="P56" s="257" t="s">
        <v>1399</v>
      </c>
      <c r="Q56" s="257" t="s">
        <v>1399</v>
      </c>
      <c r="R56" s="363"/>
      <c r="S56" s="365"/>
      <c r="T56" s="365"/>
      <c r="U56" s="365"/>
      <c r="V56" s="365"/>
      <c r="W56" s="365"/>
      <c r="X56" s="365"/>
      <c r="Y56" s="365"/>
      <c r="Z56" s="360"/>
    </row>
    <row r="57" spans="1:26" ht="72" customHeight="1">
      <c r="A57" s="362"/>
      <c r="B57" s="363"/>
      <c r="C57" s="363"/>
      <c r="D57" s="363"/>
      <c r="E57" s="363"/>
      <c r="F57" s="363"/>
      <c r="G57" s="363"/>
      <c r="H57" s="363"/>
      <c r="I57" s="363"/>
      <c r="J57" s="363"/>
      <c r="K57" s="363"/>
      <c r="L57" s="363"/>
      <c r="M57" s="368"/>
      <c r="N57" s="257" t="s">
        <v>1383</v>
      </c>
      <c r="O57" s="257" t="s">
        <v>1383</v>
      </c>
      <c r="P57" s="257" t="s">
        <v>1383</v>
      </c>
      <c r="Q57" s="257" t="s">
        <v>1383</v>
      </c>
      <c r="R57" s="363"/>
      <c r="S57" s="365"/>
      <c r="T57" s="365"/>
      <c r="U57" s="365"/>
      <c r="V57" s="365"/>
      <c r="W57" s="365"/>
      <c r="X57" s="365"/>
      <c r="Y57" s="365"/>
      <c r="Z57" s="360"/>
    </row>
    <row r="58" spans="1:26" ht="54" customHeight="1">
      <c r="A58" s="362"/>
      <c r="B58" s="363"/>
      <c r="C58" s="363"/>
      <c r="D58" s="363"/>
      <c r="E58" s="363"/>
      <c r="F58" s="363"/>
      <c r="G58" s="363"/>
      <c r="H58" s="363"/>
      <c r="I58" s="363"/>
      <c r="J58" s="363"/>
      <c r="K58" s="363"/>
      <c r="L58" s="363"/>
      <c r="M58" s="369"/>
      <c r="N58" s="257" t="s">
        <v>1390</v>
      </c>
      <c r="O58" s="257" t="s">
        <v>1390</v>
      </c>
      <c r="P58" s="257" t="s">
        <v>1390</v>
      </c>
      <c r="Q58" s="257" t="s">
        <v>1390</v>
      </c>
      <c r="R58" s="363"/>
      <c r="S58" s="365"/>
      <c r="T58" s="365"/>
      <c r="U58" s="365"/>
      <c r="V58" s="365"/>
      <c r="W58" s="365"/>
      <c r="X58" s="365"/>
      <c r="Y58" s="365"/>
      <c r="Z58" s="360"/>
    </row>
    <row r="59" spans="1:26" ht="66.75" customHeight="1">
      <c r="A59" s="260" t="s">
        <v>1512</v>
      </c>
      <c r="B59" s="363" t="s">
        <v>2030</v>
      </c>
      <c r="C59" s="363" t="s">
        <v>1969</v>
      </c>
      <c r="D59" s="363" t="s">
        <v>2005</v>
      </c>
      <c r="E59" s="363" t="s">
        <v>2006</v>
      </c>
      <c r="F59" s="363" t="s">
        <v>2025</v>
      </c>
      <c r="G59" s="363" t="s">
        <v>199</v>
      </c>
      <c r="H59" s="363"/>
      <c r="I59" s="363"/>
      <c r="J59" s="363" t="s">
        <v>1508</v>
      </c>
      <c r="K59" s="363" t="s">
        <v>1511</v>
      </c>
      <c r="L59" s="363" t="s">
        <v>2031</v>
      </c>
      <c r="M59" s="257" t="s">
        <v>1693</v>
      </c>
      <c r="N59" s="257" t="s">
        <v>1510</v>
      </c>
      <c r="O59" s="257" t="s">
        <v>199</v>
      </c>
      <c r="P59" s="257" t="s">
        <v>199</v>
      </c>
      <c r="Q59" s="367" t="s">
        <v>199</v>
      </c>
      <c r="R59" s="363" t="s">
        <v>2032</v>
      </c>
      <c r="S59" s="365">
        <v>0.7</v>
      </c>
      <c r="T59" s="365">
        <v>0.03</v>
      </c>
      <c r="U59" s="365">
        <v>0.06</v>
      </c>
      <c r="V59" s="365">
        <v>0.06</v>
      </c>
      <c r="W59" s="365">
        <v>0.15</v>
      </c>
      <c r="X59" s="365" t="s">
        <v>199</v>
      </c>
      <c r="Y59" s="365">
        <v>1</v>
      </c>
      <c r="Z59" s="360"/>
    </row>
    <row r="60" spans="1:26" ht="108">
      <c r="A60" s="260" t="s">
        <v>2033</v>
      </c>
      <c r="B60" s="363"/>
      <c r="C60" s="363"/>
      <c r="D60" s="363"/>
      <c r="E60" s="363"/>
      <c r="F60" s="363"/>
      <c r="G60" s="363"/>
      <c r="H60" s="363"/>
      <c r="I60" s="363"/>
      <c r="J60" s="363"/>
      <c r="K60" s="363"/>
      <c r="L60" s="363"/>
      <c r="M60" s="257" t="s">
        <v>1694</v>
      </c>
      <c r="N60" s="257" t="s">
        <v>2034</v>
      </c>
      <c r="O60" s="257" t="s">
        <v>2035</v>
      </c>
      <c r="P60" s="257" t="s">
        <v>2036</v>
      </c>
      <c r="Q60" s="368"/>
      <c r="R60" s="363"/>
      <c r="S60" s="365"/>
      <c r="T60" s="365"/>
      <c r="U60" s="365"/>
      <c r="V60" s="365"/>
      <c r="W60" s="365"/>
      <c r="X60" s="365"/>
      <c r="Y60" s="365"/>
      <c r="Z60" s="360"/>
    </row>
    <row r="61" spans="1:26" ht="72">
      <c r="A61" s="371" t="s">
        <v>2037</v>
      </c>
      <c r="B61" s="363"/>
      <c r="C61" s="363"/>
      <c r="D61" s="363"/>
      <c r="E61" s="363"/>
      <c r="F61" s="363"/>
      <c r="G61" s="363"/>
      <c r="H61" s="363"/>
      <c r="I61" s="363"/>
      <c r="J61" s="363"/>
      <c r="K61" s="363"/>
      <c r="L61" s="363"/>
      <c r="M61" s="257" t="s">
        <v>1695</v>
      </c>
      <c r="N61" s="257" t="s">
        <v>2038</v>
      </c>
      <c r="O61" s="257" t="s">
        <v>2039</v>
      </c>
      <c r="P61" s="257" t="s">
        <v>2040</v>
      </c>
      <c r="Q61" s="368"/>
      <c r="R61" s="363"/>
      <c r="S61" s="365"/>
      <c r="T61" s="365"/>
      <c r="U61" s="365"/>
      <c r="V61" s="365"/>
      <c r="W61" s="365"/>
      <c r="X61" s="365"/>
      <c r="Y61" s="365"/>
      <c r="Z61" s="360"/>
    </row>
    <row r="62" spans="1:26" ht="108">
      <c r="A62" s="372"/>
      <c r="B62" s="363"/>
      <c r="C62" s="363"/>
      <c r="D62" s="363"/>
      <c r="E62" s="363"/>
      <c r="F62" s="363"/>
      <c r="G62" s="363"/>
      <c r="H62" s="363"/>
      <c r="I62" s="363"/>
      <c r="J62" s="363"/>
      <c r="K62" s="363"/>
      <c r="L62" s="363"/>
      <c r="M62" s="257" t="s">
        <v>199</v>
      </c>
      <c r="N62" s="257" t="s">
        <v>2041</v>
      </c>
      <c r="O62" s="257" t="s">
        <v>2042</v>
      </c>
      <c r="P62" s="257" t="s">
        <v>2043</v>
      </c>
      <c r="Q62" s="369"/>
      <c r="R62" s="363"/>
      <c r="S62" s="365"/>
      <c r="T62" s="365"/>
      <c r="U62" s="365"/>
      <c r="V62" s="365"/>
      <c r="W62" s="365"/>
      <c r="X62" s="365"/>
      <c r="Y62" s="365"/>
      <c r="Z62" s="360"/>
    </row>
    <row r="63" spans="1:26" ht="409.5">
      <c r="A63" s="260" t="s">
        <v>253</v>
      </c>
      <c r="B63" s="257" t="s">
        <v>2044</v>
      </c>
      <c r="C63" s="257" t="s">
        <v>1969</v>
      </c>
      <c r="D63" s="257" t="s">
        <v>2005</v>
      </c>
      <c r="E63" s="257" t="s">
        <v>2006</v>
      </c>
      <c r="F63" s="257" t="s">
        <v>2025</v>
      </c>
      <c r="G63" s="363" t="s">
        <v>2045</v>
      </c>
      <c r="H63" s="363" t="s">
        <v>2046</v>
      </c>
      <c r="I63" s="363" t="s">
        <v>198</v>
      </c>
      <c r="J63" s="258" t="s">
        <v>2047</v>
      </c>
      <c r="K63" s="257" t="s">
        <v>2048</v>
      </c>
      <c r="L63" s="257" t="s">
        <v>2049</v>
      </c>
      <c r="M63" s="262" t="s">
        <v>2050</v>
      </c>
      <c r="N63" s="262" t="s">
        <v>2051</v>
      </c>
      <c r="O63" s="262" t="s">
        <v>2052</v>
      </c>
      <c r="P63" s="262" t="s">
        <v>2053</v>
      </c>
      <c r="Q63" s="257" t="s">
        <v>199</v>
      </c>
      <c r="R63" s="257" t="s">
        <v>2054</v>
      </c>
      <c r="S63" s="257" t="s">
        <v>2055</v>
      </c>
      <c r="T63" s="257" t="s">
        <v>2056</v>
      </c>
      <c r="U63" s="257" t="s">
        <v>2057</v>
      </c>
      <c r="V63" s="257" t="s">
        <v>2058</v>
      </c>
      <c r="W63" s="257" t="s">
        <v>2059</v>
      </c>
      <c r="X63" s="256" t="s">
        <v>199</v>
      </c>
      <c r="Y63" s="257" t="s">
        <v>2059</v>
      </c>
      <c r="Z63" s="360" t="s">
        <v>2060</v>
      </c>
    </row>
    <row r="64" spans="1:26" ht="90">
      <c r="A64" s="362" t="s">
        <v>392</v>
      </c>
      <c r="B64" s="363" t="s">
        <v>2044</v>
      </c>
      <c r="C64" s="363" t="s">
        <v>1969</v>
      </c>
      <c r="D64" s="363" t="s">
        <v>2005</v>
      </c>
      <c r="E64" s="363" t="s">
        <v>2006</v>
      </c>
      <c r="F64" s="363" t="s">
        <v>2025</v>
      </c>
      <c r="G64" s="363"/>
      <c r="H64" s="363"/>
      <c r="I64" s="363"/>
      <c r="J64" s="363" t="s">
        <v>388</v>
      </c>
      <c r="K64" s="363" t="s">
        <v>391</v>
      </c>
      <c r="L64" s="363" t="s">
        <v>1977</v>
      </c>
      <c r="M64" s="367" t="s">
        <v>199</v>
      </c>
      <c r="N64" s="257" t="s">
        <v>390</v>
      </c>
      <c r="O64" s="257" t="s">
        <v>390</v>
      </c>
      <c r="P64" s="257" t="s">
        <v>390</v>
      </c>
      <c r="Q64" s="367" t="s">
        <v>199</v>
      </c>
      <c r="R64" s="257" t="s">
        <v>2061</v>
      </c>
      <c r="S64" s="257" t="s">
        <v>199</v>
      </c>
      <c r="T64" s="257" t="s">
        <v>199</v>
      </c>
      <c r="U64" s="256">
        <v>0.26</v>
      </c>
      <c r="V64" s="256">
        <v>0.26</v>
      </c>
      <c r="W64" s="256" t="s">
        <v>2062</v>
      </c>
      <c r="X64" s="256" t="s">
        <v>2063</v>
      </c>
      <c r="Y64" s="256">
        <v>1</v>
      </c>
      <c r="Z64" s="360"/>
    </row>
    <row r="65" spans="1:26" ht="72">
      <c r="A65" s="362"/>
      <c r="B65" s="363"/>
      <c r="C65" s="363"/>
      <c r="D65" s="363"/>
      <c r="E65" s="363"/>
      <c r="F65" s="363"/>
      <c r="G65" s="363"/>
      <c r="H65" s="363"/>
      <c r="I65" s="363"/>
      <c r="J65" s="363"/>
      <c r="K65" s="363"/>
      <c r="L65" s="363"/>
      <c r="M65" s="368"/>
      <c r="N65" s="257" t="s">
        <v>413</v>
      </c>
      <c r="O65" s="257" t="s">
        <v>413</v>
      </c>
      <c r="P65" s="257" t="s">
        <v>413</v>
      </c>
      <c r="Q65" s="368"/>
      <c r="R65" s="257" t="s">
        <v>2064</v>
      </c>
      <c r="S65" s="256">
        <v>0.25</v>
      </c>
      <c r="T65" s="256">
        <v>0.45</v>
      </c>
      <c r="U65" s="256">
        <v>1</v>
      </c>
      <c r="V65" s="256">
        <v>1</v>
      </c>
      <c r="W65" s="256">
        <v>1</v>
      </c>
      <c r="X65" s="256">
        <v>1</v>
      </c>
      <c r="Y65" s="256">
        <v>1</v>
      </c>
      <c r="Z65" s="360"/>
    </row>
    <row r="66" spans="1:26" ht="90">
      <c r="A66" s="362"/>
      <c r="B66" s="363"/>
      <c r="C66" s="363"/>
      <c r="D66" s="363"/>
      <c r="E66" s="363"/>
      <c r="F66" s="363"/>
      <c r="G66" s="363"/>
      <c r="H66" s="363"/>
      <c r="I66" s="363"/>
      <c r="J66" s="363"/>
      <c r="K66" s="363"/>
      <c r="L66" s="363"/>
      <c r="M66" s="369"/>
      <c r="N66" s="257" t="s">
        <v>440</v>
      </c>
      <c r="O66" s="257" t="s">
        <v>440</v>
      </c>
      <c r="P66" s="257" t="s">
        <v>440</v>
      </c>
      <c r="Q66" s="369"/>
      <c r="R66" s="265" t="s">
        <v>2065</v>
      </c>
      <c r="S66" s="265">
        <v>97</v>
      </c>
      <c r="T66" s="264">
        <v>1</v>
      </c>
      <c r="U66" s="264">
        <v>1</v>
      </c>
      <c r="V66" s="264">
        <v>1</v>
      </c>
      <c r="W66" s="264">
        <v>1</v>
      </c>
      <c r="X66" s="264">
        <v>1</v>
      </c>
      <c r="Y66" s="264">
        <v>1</v>
      </c>
      <c r="Z66" s="360"/>
    </row>
    <row r="67" spans="1:26" ht="108">
      <c r="A67" s="362" t="s">
        <v>378</v>
      </c>
      <c r="B67" s="263" t="s">
        <v>2066</v>
      </c>
      <c r="C67" s="363" t="s">
        <v>1969</v>
      </c>
      <c r="D67" s="363" t="s">
        <v>2005</v>
      </c>
      <c r="E67" s="363" t="s">
        <v>2006</v>
      </c>
      <c r="F67" s="363" t="s">
        <v>2025</v>
      </c>
      <c r="G67" s="363" t="s">
        <v>2067</v>
      </c>
      <c r="H67" s="363"/>
      <c r="I67" s="363"/>
      <c r="J67" s="363" t="s">
        <v>375</v>
      </c>
      <c r="K67" s="363" t="s">
        <v>198</v>
      </c>
      <c r="L67" s="363" t="s">
        <v>2068</v>
      </c>
      <c r="M67" s="262" t="s">
        <v>377</v>
      </c>
      <c r="N67" s="262" t="s">
        <v>377</v>
      </c>
      <c r="O67" s="262" t="s">
        <v>377</v>
      </c>
      <c r="P67" s="262" t="s">
        <v>377</v>
      </c>
      <c r="Q67" s="367" t="s">
        <v>199</v>
      </c>
      <c r="R67" s="363" t="s">
        <v>2069</v>
      </c>
      <c r="S67" s="365">
        <v>0.95</v>
      </c>
      <c r="T67" s="365">
        <v>1</v>
      </c>
      <c r="U67" s="365">
        <v>1</v>
      </c>
      <c r="V67" s="365">
        <v>1</v>
      </c>
      <c r="W67" s="365">
        <v>1</v>
      </c>
      <c r="X67" s="365" t="s">
        <v>199</v>
      </c>
      <c r="Y67" s="365">
        <v>1</v>
      </c>
      <c r="Z67" s="360"/>
    </row>
    <row r="68" spans="1:26" ht="72">
      <c r="A68" s="362"/>
      <c r="B68" s="263" t="s">
        <v>2070</v>
      </c>
      <c r="C68" s="363"/>
      <c r="D68" s="363"/>
      <c r="E68" s="363"/>
      <c r="F68" s="363"/>
      <c r="G68" s="363"/>
      <c r="H68" s="363"/>
      <c r="I68" s="363"/>
      <c r="J68" s="363"/>
      <c r="K68" s="363"/>
      <c r="L68" s="363"/>
      <c r="M68" s="262" t="s">
        <v>384</v>
      </c>
      <c r="N68" s="262" t="s">
        <v>384</v>
      </c>
      <c r="O68" s="262" t="s">
        <v>384</v>
      </c>
      <c r="P68" s="262" t="s">
        <v>384</v>
      </c>
      <c r="Q68" s="369"/>
      <c r="R68" s="363"/>
      <c r="S68" s="365"/>
      <c r="T68" s="365"/>
      <c r="U68" s="365"/>
      <c r="V68" s="365"/>
      <c r="W68" s="365"/>
      <c r="X68" s="365"/>
      <c r="Y68" s="365"/>
      <c r="Z68" s="360"/>
    </row>
    <row r="69" spans="1:26" ht="144">
      <c r="A69" s="362" t="s">
        <v>199</v>
      </c>
      <c r="B69" s="257" t="s">
        <v>2044</v>
      </c>
      <c r="C69" s="363" t="s">
        <v>1969</v>
      </c>
      <c r="D69" s="363" t="s">
        <v>2005</v>
      </c>
      <c r="E69" s="363" t="s">
        <v>2006</v>
      </c>
      <c r="F69" s="363" t="s">
        <v>2025</v>
      </c>
      <c r="G69" s="363" t="s">
        <v>2045</v>
      </c>
      <c r="H69" s="363"/>
      <c r="I69" s="363"/>
      <c r="J69" s="363" t="s">
        <v>195</v>
      </c>
      <c r="K69" s="363" t="s">
        <v>198</v>
      </c>
      <c r="L69" s="363" t="s">
        <v>1977</v>
      </c>
      <c r="M69" s="370" t="s">
        <v>2071</v>
      </c>
      <c r="N69" s="370" t="s">
        <v>197</v>
      </c>
      <c r="O69" s="370" t="s">
        <v>1711</v>
      </c>
      <c r="P69" s="370" t="s">
        <v>2072</v>
      </c>
      <c r="Q69" s="363" t="s">
        <v>199</v>
      </c>
      <c r="R69" s="363" t="s">
        <v>2073</v>
      </c>
      <c r="S69" s="365">
        <v>0.33</v>
      </c>
      <c r="T69" s="365" t="s">
        <v>199</v>
      </c>
      <c r="U69" s="365">
        <v>1</v>
      </c>
      <c r="V69" s="365">
        <v>1</v>
      </c>
      <c r="W69" s="365">
        <v>1</v>
      </c>
      <c r="X69" s="365" t="s">
        <v>199</v>
      </c>
      <c r="Y69" s="365">
        <v>1</v>
      </c>
      <c r="Z69" s="360"/>
    </row>
    <row r="70" spans="1:26" ht="72">
      <c r="A70" s="362"/>
      <c r="B70" s="257" t="s">
        <v>2070</v>
      </c>
      <c r="C70" s="363"/>
      <c r="D70" s="363"/>
      <c r="E70" s="363"/>
      <c r="F70" s="363"/>
      <c r="G70" s="363"/>
      <c r="H70" s="363"/>
      <c r="I70" s="363"/>
      <c r="J70" s="363"/>
      <c r="K70" s="363"/>
      <c r="L70" s="363"/>
      <c r="M70" s="370" t="s">
        <v>2071</v>
      </c>
      <c r="N70" s="370" t="s">
        <v>197</v>
      </c>
      <c r="O70" s="370" t="s">
        <v>1711</v>
      </c>
      <c r="P70" s="370" t="s">
        <v>2072</v>
      </c>
      <c r="Q70" s="363"/>
      <c r="R70" s="363"/>
      <c r="S70" s="365"/>
      <c r="T70" s="365"/>
      <c r="U70" s="365"/>
      <c r="V70" s="365"/>
      <c r="W70" s="365"/>
      <c r="X70" s="365"/>
      <c r="Y70" s="365"/>
      <c r="Z70" s="360"/>
    </row>
    <row r="71" spans="1:26" ht="126">
      <c r="A71" s="260" t="s">
        <v>199</v>
      </c>
      <c r="B71" s="257" t="s">
        <v>2070</v>
      </c>
      <c r="C71" s="257" t="s">
        <v>1969</v>
      </c>
      <c r="D71" s="257" t="s">
        <v>2005</v>
      </c>
      <c r="E71" s="257" t="s">
        <v>2006</v>
      </c>
      <c r="F71" s="257" t="s">
        <v>2025</v>
      </c>
      <c r="G71" s="257" t="s">
        <v>199</v>
      </c>
      <c r="H71" s="363"/>
      <c r="I71" s="363"/>
      <c r="J71" s="257" t="s">
        <v>235</v>
      </c>
      <c r="K71" s="257" t="s">
        <v>198</v>
      </c>
      <c r="L71" s="257" t="s">
        <v>2074</v>
      </c>
      <c r="M71" s="257" t="s">
        <v>199</v>
      </c>
      <c r="N71" s="262" t="s">
        <v>2075</v>
      </c>
      <c r="O71" s="257" t="s">
        <v>2075</v>
      </c>
      <c r="P71" s="257" t="s">
        <v>2075</v>
      </c>
      <c r="Q71" s="257" t="s">
        <v>2075</v>
      </c>
      <c r="R71" s="257" t="s">
        <v>2076</v>
      </c>
      <c r="S71" s="257" t="s">
        <v>199</v>
      </c>
      <c r="T71" s="256" t="s">
        <v>199</v>
      </c>
      <c r="U71" s="256">
        <v>1</v>
      </c>
      <c r="V71" s="256">
        <v>1</v>
      </c>
      <c r="W71" s="256">
        <v>1</v>
      </c>
      <c r="X71" s="256">
        <v>1</v>
      </c>
      <c r="Y71" s="256">
        <v>1</v>
      </c>
      <c r="Z71" s="360"/>
    </row>
    <row r="72" spans="1:26" ht="126" customHeight="1">
      <c r="A72" s="260" t="s">
        <v>199</v>
      </c>
      <c r="B72" s="257" t="s">
        <v>2077</v>
      </c>
      <c r="C72" s="257" t="s">
        <v>1969</v>
      </c>
      <c r="D72" s="257" t="s">
        <v>2005</v>
      </c>
      <c r="E72" s="257" t="s">
        <v>2006</v>
      </c>
      <c r="F72" s="257" t="s">
        <v>2025</v>
      </c>
      <c r="G72" s="257" t="s">
        <v>199</v>
      </c>
      <c r="H72" s="367" t="s">
        <v>2078</v>
      </c>
      <c r="I72" s="367" t="s">
        <v>1167</v>
      </c>
      <c r="J72" s="363" t="s">
        <v>1412</v>
      </c>
      <c r="K72" s="363" t="s">
        <v>1167</v>
      </c>
      <c r="L72" s="363" t="s">
        <v>2009</v>
      </c>
      <c r="M72" s="257" t="s">
        <v>1715</v>
      </c>
      <c r="N72" s="257" t="s">
        <v>1414</v>
      </c>
      <c r="O72" s="257" t="s">
        <v>1717</v>
      </c>
      <c r="P72" s="257" t="s">
        <v>1715</v>
      </c>
      <c r="Q72" s="257" t="s">
        <v>1715</v>
      </c>
      <c r="R72" s="363" t="s">
        <v>2079</v>
      </c>
      <c r="S72" s="363" t="s">
        <v>199</v>
      </c>
      <c r="T72" s="365">
        <v>0.1</v>
      </c>
      <c r="U72" s="365">
        <v>0.4</v>
      </c>
      <c r="V72" s="365">
        <v>0.3</v>
      </c>
      <c r="W72" s="365">
        <v>0.1</v>
      </c>
      <c r="X72" s="365">
        <v>0.1</v>
      </c>
      <c r="Y72" s="365">
        <v>1</v>
      </c>
      <c r="Z72" s="360" t="s">
        <v>2080</v>
      </c>
    </row>
    <row r="73" spans="1:26" ht="108" customHeight="1">
      <c r="A73" s="260" t="s">
        <v>199</v>
      </c>
      <c r="B73" s="257" t="s">
        <v>2077</v>
      </c>
      <c r="C73" s="257" t="s">
        <v>1969</v>
      </c>
      <c r="D73" s="257" t="s">
        <v>2005</v>
      </c>
      <c r="E73" s="257" t="s">
        <v>2006</v>
      </c>
      <c r="F73" s="257" t="s">
        <v>2025</v>
      </c>
      <c r="G73" s="257" t="s">
        <v>199</v>
      </c>
      <c r="H73" s="368"/>
      <c r="I73" s="368"/>
      <c r="J73" s="363"/>
      <c r="K73" s="363" t="s">
        <v>1167</v>
      </c>
      <c r="L73" s="363" t="s">
        <v>2009</v>
      </c>
      <c r="M73" s="257" t="s">
        <v>1716</v>
      </c>
      <c r="N73" s="257" t="s">
        <v>1424</v>
      </c>
      <c r="O73" s="257" t="s">
        <v>199</v>
      </c>
      <c r="P73" s="257" t="s">
        <v>199</v>
      </c>
      <c r="Q73" s="257" t="s">
        <v>199</v>
      </c>
      <c r="R73" s="363"/>
      <c r="S73" s="363"/>
      <c r="T73" s="365"/>
      <c r="U73" s="365"/>
      <c r="V73" s="365"/>
      <c r="W73" s="365"/>
      <c r="X73" s="365"/>
      <c r="Y73" s="365"/>
      <c r="Z73" s="360"/>
    </row>
    <row r="74" spans="1:26" ht="54">
      <c r="A74" s="362" t="s">
        <v>199</v>
      </c>
      <c r="B74" s="363" t="s">
        <v>2077</v>
      </c>
      <c r="C74" s="363" t="s">
        <v>1969</v>
      </c>
      <c r="D74" s="363" t="s">
        <v>2005</v>
      </c>
      <c r="E74" s="363" t="s">
        <v>2006</v>
      </c>
      <c r="F74" s="363" t="s">
        <v>2025</v>
      </c>
      <c r="G74" s="363" t="s">
        <v>199</v>
      </c>
      <c r="H74" s="368"/>
      <c r="I74" s="368"/>
      <c r="J74" s="363" t="s">
        <v>2081</v>
      </c>
      <c r="K74" s="363" t="s">
        <v>1167</v>
      </c>
      <c r="L74" s="363" t="s">
        <v>2082</v>
      </c>
      <c r="M74" s="257" t="s">
        <v>1718</v>
      </c>
      <c r="N74" s="257" t="s">
        <v>1438</v>
      </c>
      <c r="O74" s="257" t="s">
        <v>1438</v>
      </c>
      <c r="P74" s="367" t="s">
        <v>199</v>
      </c>
      <c r="Q74" s="363" t="s">
        <v>199</v>
      </c>
      <c r="R74" s="363" t="s">
        <v>2083</v>
      </c>
      <c r="S74" s="365">
        <v>0.2</v>
      </c>
      <c r="T74" s="365">
        <v>0.1</v>
      </c>
      <c r="U74" s="365">
        <v>0.3</v>
      </c>
      <c r="V74" s="365">
        <v>0.4</v>
      </c>
      <c r="W74" s="365" t="s">
        <v>199</v>
      </c>
      <c r="X74" s="365" t="s">
        <v>199</v>
      </c>
      <c r="Y74" s="365">
        <v>1</v>
      </c>
      <c r="Z74" s="360"/>
    </row>
    <row r="75" spans="1:26" ht="54">
      <c r="A75" s="362"/>
      <c r="B75" s="363"/>
      <c r="C75" s="363"/>
      <c r="D75" s="363"/>
      <c r="E75" s="363"/>
      <c r="F75" s="363"/>
      <c r="G75" s="363"/>
      <c r="H75" s="368"/>
      <c r="I75" s="368"/>
      <c r="J75" s="363"/>
      <c r="K75" s="363"/>
      <c r="L75" s="363" t="s">
        <v>2082</v>
      </c>
      <c r="M75" s="257" t="s">
        <v>1719</v>
      </c>
      <c r="N75" s="257" t="s">
        <v>199</v>
      </c>
      <c r="O75" s="257" t="s">
        <v>199</v>
      </c>
      <c r="P75" s="369"/>
      <c r="Q75" s="363" t="s">
        <v>199</v>
      </c>
      <c r="R75" s="363"/>
      <c r="S75" s="365"/>
      <c r="T75" s="365"/>
      <c r="U75" s="365"/>
      <c r="V75" s="365"/>
      <c r="W75" s="365"/>
      <c r="X75" s="365"/>
      <c r="Y75" s="365"/>
      <c r="Z75" s="360"/>
    </row>
    <row r="76" spans="1:26" ht="54">
      <c r="A76" s="362" t="s">
        <v>199</v>
      </c>
      <c r="B76" s="363" t="s">
        <v>2077</v>
      </c>
      <c r="C76" s="363" t="s">
        <v>1969</v>
      </c>
      <c r="D76" s="363" t="s">
        <v>2005</v>
      </c>
      <c r="E76" s="363" t="s">
        <v>2006</v>
      </c>
      <c r="F76" s="363" t="s">
        <v>2025</v>
      </c>
      <c r="G76" s="363" t="s">
        <v>199</v>
      </c>
      <c r="H76" s="368"/>
      <c r="I76" s="368"/>
      <c r="J76" s="363" t="s">
        <v>1549</v>
      </c>
      <c r="K76" s="363" t="s">
        <v>1167</v>
      </c>
      <c r="L76" s="363" t="s">
        <v>2082</v>
      </c>
      <c r="M76" s="257" t="s">
        <v>1550</v>
      </c>
      <c r="N76" s="257" t="s">
        <v>1550</v>
      </c>
      <c r="O76" s="257" t="s">
        <v>1720</v>
      </c>
      <c r="P76" s="367" t="s">
        <v>199</v>
      </c>
      <c r="Q76" s="367" t="s">
        <v>199</v>
      </c>
      <c r="R76" s="363" t="s">
        <v>2084</v>
      </c>
      <c r="S76" s="365">
        <v>0.2</v>
      </c>
      <c r="T76" s="365">
        <v>0.1</v>
      </c>
      <c r="U76" s="365">
        <v>0.4</v>
      </c>
      <c r="V76" s="365">
        <v>0.3</v>
      </c>
      <c r="W76" s="363" t="s">
        <v>199</v>
      </c>
      <c r="X76" s="363" t="s">
        <v>199</v>
      </c>
      <c r="Y76" s="365">
        <v>1</v>
      </c>
      <c r="Z76" s="360"/>
    </row>
    <row r="77" spans="1:26" ht="56.25" customHeight="1">
      <c r="A77" s="362"/>
      <c r="B77" s="363"/>
      <c r="C77" s="363"/>
      <c r="D77" s="363"/>
      <c r="E77" s="363"/>
      <c r="F77" s="363"/>
      <c r="G77" s="363"/>
      <c r="H77" s="368"/>
      <c r="I77" s="368"/>
      <c r="J77" s="363"/>
      <c r="K77" s="363"/>
      <c r="L77" s="363"/>
      <c r="M77" s="257" t="s">
        <v>199</v>
      </c>
      <c r="N77" s="257" t="s">
        <v>1721</v>
      </c>
      <c r="O77" s="257" t="s">
        <v>1721</v>
      </c>
      <c r="P77" s="369"/>
      <c r="Q77" s="369"/>
      <c r="R77" s="363"/>
      <c r="S77" s="365"/>
      <c r="T77" s="365"/>
      <c r="U77" s="365"/>
      <c r="V77" s="365"/>
      <c r="W77" s="363"/>
      <c r="X77" s="363"/>
      <c r="Y77" s="365"/>
      <c r="Z77" s="360"/>
    </row>
    <row r="78" spans="1:26" ht="54" customHeight="1">
      <c r="A78" s="362" t="s">
        <v>199</v>
      </c>
      <c r="B78" s="363" t="s">
        <v>2077</v>
      </c>
      <c r="C78" s="363" t="s">
        <v>1969</v>
      </c>
      <c r="D78" s="363" t="s">
        <v>2005</v>
      </c>
      <c r="E78" s="363" t="s">
        <v>2006</v>
      </c>
      <c r="F78" s="363" t="s">
        <v>2025</v>
      </c>
      <c r="G78" s="363" t="s">
        <v>199</v>
      </c>
      <c r="H78" s="368"/>
      <c r="I78" s="368"/>
      <c r="J78" s="363" t="s">
        <v>2085</v>
      </c>
      <c r="K78" s="367" t="s">
        <v>1167</v>
      </c>
      <c r="L78" s="367" t="s">
        <v>2082</v>
      </c>
      <c r="M78" s="257" t="s">
        <v>1444</v>
      </c>
      <c r="N78" s="257" t="s">
        <v>1444</v>
      </c>
      <c r="O78" s="257" t="s">
        <v>199</v>
      </c>
      <c r="P78" s="367" t="s">
        <v>199</v>
      </c>
      <c r="Q78" s="367" t="s">
        <v>199</v>
      </c>
      <c r="R78" s="363" t="s">
        <v>2086</v>
      </c>
      <c r="S78" s="363" t="s">
        <v>199</v>
      </c>
      <c r="T78" s="365">
        <v>0.2</v>
      </c>
      <c r="U78" s="365">
        <v>0.2</v>
      </c>
      <c r="V78" s="365">
        <v>0.2</v>
      </c>
      <c r="W78" s="365">
        <v>0.2</v>
      </c>
      <c r="X78" s="365">
        <v>0.2</v>
      </c>
      <c r="Y78" s="365">
        <v>1</v>
      </c>
      <c r="Z78" s="360"/>
    </row>
    <row r="79" spans="1:26" ht="54">
      <c r="A79" s="362"/>
      <c r="B79" s="363"/>
      <c r="C79" s="363"/>
      <c r="D79" s="363"/>
      <c r="E79" s="363"/>
      <c r="F79" s="363"/>
      <c r="G79" s="363"/>
      <c r="H79" s="368"/>
      <c r="I79" s="368"/>
      <c r="J79" s="363"/>
      <c r="K79" s="368"/>
      <c r="L79" s="368"/>
      <c r="M79" s="367" t="s">
        <v>199</v>
      </c>
      <c r="N79" s="257" t="s">
        <v>1448</v>
      </c>
      <c r="O79" s="257" t="s">
        <v>1448</v>
      </c>
      <c r="P79" s="368"/>
      <c r="Q79" s="368"/>
      <c r="R79" s="363"/>
      <c r="S79" s="363"/>
      <c r="T79" s="365"/>
      <c r="U79" s="365"/>
      <c r="V79" s="365"/>
      <c r="W79" s="365"/>
      <c r="X79" s="365"/>
      <c r="Y79" s="365"/>
      <c r="Z79" s="360"/>
    </row>
    <row r="80" spans="1:26" ht="54" customHeight="1">
      <c r="A80" s="362"/>
      <c r="B80" s="363"/>
      <c r="C80" s="363"/>
      <c r="D80" s="363"/>
      <c r="E80" s="363"/>
      <c r="F80" s="363"/>
      <c r="G80" s="363"/>
      <c r="H80" s="369"/>
      <c r="I80" s="369"/>
      <c r="J80" s="363"/>
      <c r="K80" s="369"/>
      <c r="L80" s="369"/>
      <c r="M80" s="369"/>
      <c r="N80" s="257" t="s">
        <v>1452</v>
      </c>
      <c r="O80" s="257" t="s">
        <v>1452</v>
      </c>
      <c r="P80" s="369"/>
      <c r="Q80" s="369"/>
      <c r="R80" s="363"/>
      <c r="S80" s="363"/>
      <c r="T80" s="365"/>
      <c r="U80" s="365"/>
      <c r="V80" s="365"/>
      <c r="W80" s="365"/>
      <c r="X80" s="365"/>
      <c r="Y80" s="365"/>
      <c r="Z80" s="360"/>
    </row>
    <row r="81" spans="1:26" ht="108" customHeight="1">
      <c r="A81" s="362" t="s">
        <v>199</v>
      </c>
      <c r="B81" s="363" t="s">
        <v>199</v>
      </c>
      <c r="C81" s="364" t="s">
        <v>199</v>
      </c>
      <c r="D81" s="364" t="s">
        <v>199</v>
      </c>
      <c r="E81" s="364" t="s">
        <v>199</v>
      </c>
      <c r="F81" s="363" t="s">
        <v>199</v>
      </c>
      <c r="G81" s="363" t="s">
        <v>199</v>
      </c>
      <c r="H81" s="363" t="s">
        <v>517</v>
      </c>
      <c r="I81" s="363" t="s">
        <v>1620</v>
      </c>
      <c r="J81" s="363" t="s">
        <v>1497</v>
      </c>
      <c r="K81" s="363" t="s">
        <v>1620</v>
      </c>
      <c r="L81" s="363" t="s">
        <v>2087</v>
      </c>
      <c r="M81" s="363" t="s">
        <v>199</v>
      </c>
      <c r="N81" s="257" t="s">
        <v>1499</v>
      </c>
      <c r="O81" s="257" t="s">
        <v>1499</v>
      </c>
      <c r="P81" s="257" t="s">
        <v>1499</v>
      </c>
      <c r="Q81" s="257" t="s">
        <v>1499</v>
      </c>
      <c r="R81" s="363" t="s">
        <v>2088</v>
      </c>
      <c r="S81" s="363" t="s">
        <v>199</v>
      </c>
      <c r="T81" s="363" t="s">
        <v>199</v>
      </c>
      <c r="U81" s="365">
        <v>0.1</v>
      </c>
      <c r="V81" s="365">
        <v>0.1</v>
      </c>
      <c r="W81" s="365">
        <v>0.1</v>
      </c>
      <c r="X81" s="365">
        <v>0.1</v>
      </c>
      <c r="Y81" s="365">
        <v>0.4</v>
      </c>
      <c r="Z81" s="360" t="s">
        <v>2089</v>
      </c>
    </row>
    <row r="82" spans="1:26" ht="72">
      <c r="A82" s="362"/>
      <c r="B82" s="363"/>
      <c r="C82" s="364"/>
      <c r="D82" s="364"/>
      <c r="E82" s="364"/>
      <c r="F82" s="363"/>
      <c r="G82" s="363"/>
      <c r="H82" s="363"/>
      <c r="I82" s="363"/>
      <c r="J82" s="363"/>
      <c r="K82" s="363"/>
      <c r="L82" s="363"/>
      <c r="M82" s="363"/>
      <c r="N82" s="257" t="s">
        <v>1503</v>
      </c>
      <c r="O82" s="257" t="s">
        <v>1503</v>
      </c>
      <c r="P82" s="257" t="s">
        <v>1503</v>
      </c>
      <c r="Q82" s="257" t="s">
        <v>1503</v>
      </c>
      <c r="R82" s="363"/>
      <c r="S82" s="363"/>
      <c r="T82" s="363"/>
      <c r="U82" s="365"/>
      <c r="V82" s="365"/>
      <c r="W82" s="365"/>
      <c r="X82" s="365"/>
      <c r="Y82" s="365"/>
      <c r="Z82" s="360"/>
    </row>
    <row r="83" spans="1:26" ht="54">
      <c r="A83" s="362" t="s">
        <v>199</v>
      </c>
      <c r="B83" s="363" t="s">
        <v>199</v>
      </c>
      <c r="C83" s="364" t="s">
        <v>199</v>
      </c>
      <c r="D83" s="364" t="s">
        <v>199</v>
      </c>
      <c r="E83" s="364" t="s">
        <v>199</v>
      </c>
      <c r="F83" s="363" t="s">
        <v>199</v>
      </c>
      <c r="G83" s="363" t="s">
        <v>199</v>
      </c>
      <c r="H83" s="363"/>
      <c r="I83" s="363"/>
      <c r="J83" s="363" t="s">
        <v>539</v>
      </c>
      <c r="K83" s="363" t="s">
        <v>1620</v>
      </c>
      <c r="L83" s="363" t="s">
        <v>2087</v>
      </c>
      <c r="M83" s="363" t="s">
        <v>199</v>
      </c>
      <c r="N83" s="257" t="s">
        <v>541</v>
      </c>
      <c r="O83" s="257" t="s">
        <v>541</v>
      </c>
      <c r="P83" s="257" t="s">
        <v>541</v>
      </c>
      <c r="Q83" s="257" t="s">
        <v>541</v>
      </c>
      <c r="R83" s="363" t="s">
        <v>2090</v>
      </c>
      <c r="S83" s="363" t="s">
        <v>199</v>
      </c>
      <c r="T83" s="363" t="s">
        <v>199</v>
      </c>
      <c r="U83" s="365">
        <v>0.1</v>
      </c>
      <c r="V83" s="365">
        <v>0.1</v>
      </c>
      <c r="W83" s="365">
        <v>0.2</v>
      </c>
      <c r="X83" s="365">
        <v>0.2</v>
      </c>
      <c r="Y83" s="365">
        <v>0.6</v>
      </c>
      <c r="Z83" s="360"/>
    </row>
    <row r="84" spans="1:26" ht="54">
      <c r="A84" s="362"/>
      <c r="B84" s="363"/>
      <c r="C84" s="364"/>
      <c r="D84" s="364"/>
      <c r="E84" s="364"/>
      <c r="F84" s="363"/>
      <c r="G84" s="363"/>
      <c r="H84" s="363"/>
      <c r="I84" s="363"/>
      <c r="J84" s="363"/>
      <c r="K84" s="363"/>
      <c r="L84" s="363"/>
      <c r="M84" s="363"/>
      <c r="N84" s="257" t="s">
        <v>571</v>
      </c>
      <c r="O84" s="257" t="s">
        <v>571</v>
      </c>
      <c r="P84" s="257" t="s">
        <v>571</v>
      </c>
      <c r="Q84" s="257" t="s">
        <v>571</v>
      </c>
      <c r="R84" s="363"/>
      <c r="S84" s="363"/>
      <c r="T84" s="363"/>
      <c r="U84" s="365"/>
      <c r="V84" s="365"/>
      <c r="W84" s="365"/>
      <c r="X84" s="365"/>
      <c r="Y84" s="365"/>
      <c r="Z84" s="360"/>
    </row>
    <row r="85" spans="1:26" ht="108">
      <c r="A85" s="260" t="s">
        <v>199</v>
      </c>
      <c r="B85" s="257" t="s">
        <v>199</v>
      </c>
      <c r="C85" s="259" t="s">
        <v>199</v>
      </c>
      <c r="D85" s="259" t="s">
        <v>199</v>
      </c>
      <c r="E85" s="259" t="s">
        <v>199</v>
      </c>
      <c r="F85" s="257" t="s">
        <v>199</v>
      </c>
      <c r="G85" s="257" t="s">
        <v>199</v>
      </c>
      <c r="H85" s="363"/>
      <c r="I85" s="363"/>
      <c r="J85" s="258" t="s">
        <v>2091</v>
      </c>
      <c r="K85" s="257" t="s">
        <v>1620</v>
      </c>
      <c r="L85" s="257" t="s">
        <v>2087</v>
      </c>
      <c r="M85" s="257" t="s">
        <v>199</v>
      </c>
      <c r="N85" s="257" t="s">
        <v>676</v>
      </c>
      <c r="O85" s="257" t="s">
        <v>676</v>
      </c>
      <c r="P85" s="257" t="s">
        <v>676</v>
      </c>
      <c r="Q85" s="257" t="s">
        <v>676</v>
      </c>
      <c r="R85" s="257" t="s">
        <v>2092</v>
      </c>
      <c r="S85" s="257" t="s">
        <v>199</v>
      </c>
      <c r="T85" s="257" t="s">
        <v>199</v>
      </c>
      <c r="U85" s="256">
        <v>1</v>
      </c>
      <c r="V85" s="256">
        <v>1</v>
      </c>
      <c r="W85" s="256">
        <v>1</v>
      </c>
      <c r="X85" s="256">
        <v>1</v>
      </c>
      <c r="Y85" s="256">
        <v>1</v>
      </c>
      <c r="Z85" s="360"/>
    </row>
    <row r="86" spans="1:26" ht="72">
      <c r="A86" s="362" t="s">
        <v>199</v>
      </c>
      <c r="B86" s="363" t="s">
        <v>199</v>
      </c>
      <c r="C86" s="364" t="s">
        <v>199</v>
      </c>
      <c r="D86" s="364" t="s">
        <v>199</v>
      </c>
      <c r="E86" s="364" t="s">
        <v>199</v>
      </c>
      <c r="F86" s="363" t="s">
        <v>199</v>
      </c>
      <c r="G86" s="363" t="s">
        <v>199</v>
      </c>
      <c r="H86" s="363"/>
      <c r="I86" s="363"/>
      <c r="J86" s="363" t="s">
        <v>1474</v>
      </c>
      <c r="K86" s="257" t="s">
        <v>1620</v>
      </c>
      <c r="L86" s="363" t="s">
        <v>2087</v>
      </c>
      <c r="M86" s="363" t="s">
        <v>199</v>
      </c>
      <c r="N86" s="257" t="s">
        <v>1476</v>
      </c>
      <c r="O86" s="257" t="s">
        <v>1476</v>
      </c>
      <c r="P86" s="257" t="s">
        <v>1476</v>
      </c>
      <c r="Q86" s="257" t="s">
        <v>1476</v>
      </c>
      <c r="R86" s="363" t="s">
        <v>2093</v>
      </c>
      <c r="S86" s="363" t="s">
        <v>199</v>
      </c>
      <c r="T86" s="363" t="s">
        <v>199</v>
      </c>
      <c r="U86" s="365">
        <v>1</v>
      </c>
      <c r="V86" s="365">
        <v>1</v>
      </c>
      <c r="W86" s="365">
        <v>1</v>
      </c>
      <c r="X86" s="365">
        <v>1</v>
      </c>
      <c r="Y86" s="365">
        <v>1</v>
      </c>
      <c r="Z86" s="360"/>
    </row>
    <row r="87" spans="1:26" ht="54" customHeight="1">
      <c r="A87" s="362"/>
      <c r="B87" s="363"/>
      <c r="C87" s="364"/>
      <c r="D87" s="364"/>
      <c r="E87" s="364"/>
      <c r="F87" s="363"/>
      <c r="G87" s="363"/>
      <c r="H87" s="363"/>
      <c r="I87" s="363"/>
      <c r="J87" s="363"/>
      <c r="K87" s="363" t="s">
        <v>552</v>
      </c>
      <c r="L87" s="363"/>
      <c r="M87" s="363"/>
      <c r="N87" s="257" t="s">
        <v>1484</v>
      </c>
      <c r="O87" s="257" t="s">
        <v>1484</v>
      </c>
      <c r="P87" s="257" t="s">
        <v>1484</v>
      </c>
      <c r="Q87" s="257" t="s">
        <v>1484</v>
      </c>
      <c r="R87" s="363"/>
      <c r="S87" s="363"/>
      <c r="T87" s="363"/>
      <c r="U87" s="365"/>
      <c r="V87" s="365"/>
      <c r="W87" s="365"/>
      <c r="X87" s="365"/>
      <c r="Y87" s="365"/>
      <c r="Z87" s="360"/>
    </row>
    <row r="88" spans="1:26" ht="36">
      <c r="A88" s="362"/>
      <c r="B88" s="363"/>
      <c r="C88" s="364"/>
      <c r="D88" s="364"/>
      <c r="E88" s="364"/>
      <c r="F88" s="363"/>
      <c r="G88" s="363"/>
      <c r="H88" s="363"/>
      <c r="I88" s="363"/>
      <c r="J88" s="363"/>
      <c r="K88" s="363"/>
      <c r="L88" s="363"/>
      <c r="M88" s="363"/>
      <c r="N88" s="257" t="s">
        <v>1489</v>
      </c>
      <c r="O88" s="257" t="s">
        <v>1489</v>
      </c>
      <c r="P88" s="257" t="s">
        <v>1489</v>
      </c>
      <c r="Q88" s="257" t="s">
        <v>1489</v>
      </c>
      <c r="R88" s="363"/>
      <c r="S88" s="363"/>
      <c r="T88" s="363"/>
      <c r="U88" s="365"/>
      <c r="V88" s="365"/>
      <c r="W88" s="365"/>
      <c r="X88" s="365"/>
      <c r="Y88" s="365"/>
      <c r="Z88" s="360"/>
    </row>
    <row r="89" spans="1:26" ht="108">
      <c r="A89" s="260" t="s">
        <v>199</v>
      </c>
      <c r="B89" s="257" t="s">
        <v>199</v>
      </c>
      <c r="C89" s="259" t="s">
        <v>199</v>
      </c>
      <c r="D89" s="259" t="s">
        <v>199</v>
      </c>
      <c r="E89" s="259" t="s">
        <v>199</v>
      </c>
      <c r="F89" s="257" t="s">
        <v>199</v>
      </c>
      <c r="G89" s="257" t="s">
        <v>199</v>
      </c>
      <c r="H89" s="363"/>
      <c r="I89" s="363"/>
      <c r="J89" s="258" t="s">
        <v>1456</v>
      </c>
      <c r="K89" s="257" t="s">
        <v>1459</v>
      </c>
      <c r="L89" s="257" t="s">
        <v>2087</v>
      </c>
      <c r="M89" s="257" t="s">
        <v>199</v>
      </c>
      <c r="N89" s="257" t="s">
        <v>1458</v>
      </c>
      <c r="O89" s="257" t="s">
        <v>1458</v>
      </c>
      <c r="P89" s="257" t="s">
        <v>1458</v>
      </c>
      <c r="Q89" s="257" t="s">
        <v>1458</v>
      </c>
      <c r="R89" s="257" t="s">
        <v>2094</v>
      </c>
      <c r="S89" s="257" t="s">
        <v>199</v>
      </c>
      <c r="T89" s="257" t="s">
        <v>199</v>
      </c>
      <c r="U89" s="256">
        <v>0.25</v>
      </c>
      <c r="V89" s="256">
        <v>0.25</v>
      </c>
      <c r="W89" s="256">
        <v>0.25</v>
      </c>
      <c r="X89" s="256">
        <v>0.25</v>
      </c>
      <c r="Y89" s="256">
        <v>1</v>
      </c>
      <c r="Z89" s="360"/>
    </row>
    <row r="90" spans="1:26" ht="210" customHeight="1" thickBot="1">
      <c r="A90" s="255" t="s">
        <v>199</v>
      </c>
      <c r="B90" s="252" t="s">
        <v>199</v>
      </c>
      <c r="C90" s="254" t="s">
        <v>199</v>
      </c>
      <c r="D90" s="254" t="s">
        <v>199</v>
      </c>
      <c r="E90" s="254" t="s">
        <v>199</v>
      </c>
      <c r="F90" s="252" t="s">
        <v>199</v>
      </c>
      <c r="G90" s="252" t="s">
        <v>199</v>
      </c>
      <c r="H90" s="366"/>
      <c r="I90" s="366"/>
      <c r="J90" s="253" t="s">
        <v>2095</v>
      </c>
      <c r="K90" s="252" t="s">
        <v>1620</v>
      </c>
      <c r="L90" s="252" t="s">
        <v>1977</v>
      </c>
      <c r="M90" s="252" t="s">
        <v>199</v>
      </c>
      <c r="N90" s="252" t="s">
        <v>2096</v>
      </c>
      <c r="O90" s="252" t="s">
        <v>2097</v>
      </c>
      <c r="P90" s="252" t="s">
        <v>2098</v>
      </c>
      <c r="Q90" s="252" t="s">
        <v>2097</v>
      </c>
      <c r="R90" s="252" t="s">
        <v>2099</v>
      </c>
      <c r="S90" s="252" t="s">
        <v>199</v>
      </c>
      <c r="T90" s="252" t="s">
        <v>199</v>
      </c>
      <c r="U90" s="251">
        <v>1</v>
      </c>
      <c r="V90" s="251">
        <v>1</v>
      </c>
      <c r="W90" s="251">
        <v>1</v>
      </c>
      <c r="X90" s="251">
        <v>1</v>
      </c>
      <c r="Y90" s="251">
        <v>1</v>
      </c>
      <c r="Z90" s="361"/>
    </row>
  </sheetData>
  <mergeCells count="458">
    <mergeCell ref="A1:A4"/>
    <mergeCell ref="B1:B2"/>
    <mergeCell ref="C1:W2"/>
    <mergeCell ref="X1:Y1"/>
    <mergeCell ref="X2:Y2"/>
    <mergeCell ref="B3:B4"/>
    <mergeCell ref="C3:W4"/>
    <mergeCell ref="X3:Y3"/>
    <mergeCell ref="X4:Y4"/>
    <mergeCell ref="Z13:Z20"/>
    <mergeCell ref="A16:A18"/>
    <mergeCell ref="A6:C6"/>
    <mergeCell ref="B8:G8"/>
    <mergeCell ref="L8:O8"/>
    <mergeCell ref="V8:W8"/>
    <mergeCell ref="X8:Z8"/>
    <mergeCell ref="A10:Z10"/>
    <mergeCell ref="A11:A12"/>
    <mergeCell ref="B11:B12"/>
    <mergeCell ref="C11:C12"/>
    <mergeCell ref="D11:D12"/>
    <mergeCell ref="E11:E12"/>
    <mergeCell ref="F11:F12"/>
    <mergeCell ref="Z11:Z12"/>
    <mergeCell ref="A13:A14"/>
    <mergeCell ref="B13:B14"/>
    <mergeCell ref="C13:C14"/>
    <mergeCell ref="D13:D14"/>
    <mergeCell ref="E13:E14"/>
    <mergeCell ref="G11:G12"/>
    <mergeCell ref="H11:H12"/>
    <mergeCell ref="I11:I12"/>
    <mergeCell ref="J11:J12"/>
    <mergeCell ref="F13:F14"/>
    <mergeCell ref="G13:G22"/>
    <mergeCell ref="M11:Q11"/>
    <mergeCell ref="R11:R12"/>
    <mergeCell ref="S11:S12"/>
    <mergeCell ref="T11:Y11"/>
    <mergeCell ref="K11:K12"/>
    <mergeCell ref="L11:L12"/>
    <mergeCell ref="B16:B18"/>
    <mergeCell ref="C16:C18"/>
    <mergeCell ref="D16:D18"/>
    <mergeCell ref="E16:E18"/>
    <mergeCell ref="F16:F18"/>
    <mergeCell ref="J16:J18"/>
    <mergeCell ref="Y13:Y14"/>
    <mergeCell ref="L13:L14"/>
    <mergeCell ref="M13:M14"/>
    <mergeCell ref="P13:P14"/>
    <mergeCell ref="Q13:Q14"/>
    <mergeCell ref="R13:R14"/>
    <mergeCell ref="S13:S14"/>
    <mergeCell ref="T13:T14"/>
    <mergeCell ref="V19:V20"/>
    <mergeCell ref="W19:W20"/>
    <mergeCell ref="U13:U14"/>
    <mergeCell ref="V13:V14"/>
    <mergeCell ref="W13:W14"/>
    <mergeCell ref="X13:X14"/>
    <mergeCell ref="H13:H22"/>
    <mergeCell ref="I13:I22"/>
    <mergeCell ref="J13:J14"/>
    <mergeCell ref="K13:K14"/>
    <mergeCell ref="K19:K20"/>
    <mergeCell ref="U19:U20"/>
    <mergeCell ref="K16:K18"/>
    <mergeCell ref="L16:L18"/>
    <mergeCell ref="M16:M18"/>
    <mergeCell ref="R16:R18"/>
    <mergeCell ref="S16:S18"/>
    <mergeCell ref="T16:T18"/>
    <mergeCell ref="U16:U18"/>
    <mergeCell ref="V16:V18"/>
    <mergeCell ref="W16:W18"/>
    <mergeCell ref="X16:X18"/>
    <mergeCell ref="O21:O22"/>
    <mergeCell ref="P21:P22"/>
    <mergeCell ref="Q21:Q22"/>
    <mergeCell ref="J21:J22"/>
    <mergeCell ref="Y16:Y18"/>
    <mergeCell ref="A19:A20"/>
    <mergeCell ref="B19:B20"/>
    <mergeCell ref="C19:C20"/>
    <mergeCell ref="D19:D20"/>
    <mergeCell ref="E19:E20"/>
    <mergeCell ref="F19:F20"/>
    <mergeCell ref="J19:J20"/>
    <mergeCell ref="R19:R20"/>
    <mergeCell ref="S19:S20"/>
    <mergeCell ref="T19:T20"/>
    <mergeCell ref="X19:X20"/>
    <mergeCell ref="Y19:Y20"/>
    <mergeCell ref="W33:W36"/>
    <mergeCell ref="M35:M36"/>
    <mergeCell ref="K21:K22"/>
    <mergeCell ref="L21:L22"/>
    <mergeCell ref="M21:M22"/>
    <mergeCell ref="N21:N22"/>
    <mergeCell ref="L19:L20"/>
    <mergeCell ref="P19:P20"/>
    <mergeCell ref="Q19:Q20"/>
    <mergeCell ref="Q23:Q36"/>
    <mergeCell ref="R23:R26"/>
    <mergeCell ref="L23:L36"/>
    <mergeCell ref="J40:J41"/>
    <mergeCell ref="K40:K41"/>
    <mergeCell ref="Y23:Y26"/>
    <mergeCell ref="Z23:Z50"/>
    <mergeCell ref="M25:M26"/>
    <mergeCell ref="O25:O27"/>
    <mergeCell ref="R27:R32"/>
    <mergeCell ref="S27:S32"/>
    <mergeCell ref="T27:T32"/>
    <mergeCell ref="P23:P36"/>
    <mergeCell ref="X33:X36"/>
    <mergeCell ref="Y33:Y36"/>
    <mergeCell ref="R37:R39"/>
    <mergeCell ref="S37:S39"/>
    <mergeCell ref="T37:T39"/>
    <mergeCell ref="U37:U39"/>
    <mergeCell ref="X37:X39"/>
    <mergeCell ref="Y37:Y39"/>
    <mergeCell ref="X40:X41"/>
    <mergeCell ref="Y40:Y41"/>
    <mergeCell ref="W40:W41"/>
    <mergeCell ref="S48:S50"/>
    <mergeCell ref="V42:V47"/>
    <mergeCell ref="W42:W47"/>
    <mergeCell ref="Z21:Z22"/>
    <mergeCell ref="A23:A36"/>
    <mergeCell ref="B23:B36"/>
    <mergeCell ref="C23:C36"/>
    <mergeCell ref="D23:D36"/>
    <mergeCell ref="E23:E36"/>
    <mergeCell ref="F23:F36"/>
    <mergeCell ref="V23:V26"/>
    <mergeCell ref="V27:V32"/>
    <mergeCell ref="W27:W32"/>
    <mergeCell ref="X27:X32"/>
    <mergeCell ref="Y27:Y32"/>
    <mergeCell ref="R33:R36"/>
    <mergeCell ref="S33:S36"/>
    <mergeCell ref="T33:T36"/>
    <mergeCell ref="U33:U36"/>
    <mergeCell ref="V33:V36"/>
    <mergeCell ref="S23:S26"/>
    <mergeCell ref="T23:T26"/>
    <mergeCell ref="U23:U26"/>
    <mergeCell ref="U27:U32"/>
    <mergeCell ref="W23:W26"/>
    <mergeCell ref="X23:X26"/>
    <mergeCell ref="G23:G39"/>
    <mergeCell ref="C42:C47"/>
    <mergeCell ref="D42:D47"/>
    <mergeCell ref="E42:E47"/>
    <mergeCell ref="F42:F47"/>
    <mergeCell ref="A37:A39"/>
    <mergeCell ref="C37:C39"/>
    <mergeCell ref="D37:D39"/>
    <mergeCell ref="E37:E39"/>
    <mergeCell ref="F37:F39"/>
    <mergeCell ref="B38:B39"/>
    <mergeCell ref="A40:A41"/>
    <mergeCell ref="B40:B41"/>
    <mergeCell ref="C40:C41"/>
    <mergeCell ref="D40:D41"/>
    <mergeCell ref="E40:E41"/>
    <mergeCell ref="A42:A47"/>
    <mergeCell ref="B42:B44"/>
    <mergeCell ref="F40:F41"/>
    <mergeCell ref="L40:L41"/>
    <mergeCell ref="J37:J39"/>
    <mergeCell ref="K37:K39"/>
    <mergeCell ref="Y42:Y47"/>
    <mergeCell ref="B45:B47"/>
    <mergeCell ref="A48:A50"/>
    <mergeCell ref="C48:C50"/>
    <mergeCell ref="D48:D50"/>
    <mergeCell ref="E48:E50"/>
    <mergeCell ref="F48:F50"/>
    <mergeCell ref="K42:K47"/>
    <mergeCell ref="L42:L47"/>
    <mergeCell ref="R42:R47"/>
    <mergeCell ref="G48:G50"/>
    <mergeCell ref="J48:J50"/>
    <mergeCell ref="K48:K50"/>
    <mergeCell ref="L48:L50"/>
    <mergeCell ref="R48:R50"/>
    <mergeCell ref="X42:X47"/>
    <mergeCell ref="S42:S47"/>
    <mergeCell ref="T42:T47"/>
    <mergeCell ref="U42:U47"/>
    <mergeCell ref="G42:G47"/>
    <mergeCell ref="T48:T50"/>
    <mergeCell ref="A53:A58"/>
    <mergeCell ref="B53:B58"/>
    <mergeCell ref="C53:C58"/>
    <mergeCell ref="D53:D58"/>
    <mergeCell ref="E53:E58"/>
    <mergeCell ref="F53:F58"/>
    <mergeCell ref="U53:U58"/>
    <mergeCell ref="V53:V58"/>
    <mergeCell ref="W53:W58"/>
    <mergeCell ref="M54:M58"/>
    <mergeCell ref="H23:H62"/>
    <mergeCell ref="G40:G41"/>
    <mergeCell ref="I23:I62"/>
    <mergeCell ref="J23:J36"/>
    <mergeCell ref="K23:K36"/>
    <mergeCell ref="V37:V39"/>
    <mergeCell ref="W37:W39"/>
    <mergeCell ref="J42:J47"/>
    <mergeCell ref="R40:R41"/>
    <mergeCell ref="S40:S41"/>
    <mergeCell ref="T40:T41"/>
    <mergeCell ref="U40:U41"/>
    <mergeCell ref="V40:V41"/>
    <mergeCell ref="L37:L39"/>
    <mergeCell ref="A51:A52"/>
    <mergeCell ref="B51:B52"/>
    <mergeCell ref="C51:C52"/>
    <mergeCell ref="D51:D52"/>
    <mergeCell ref="E51:E52"/>
    <mergeCell ref="F51:F52"/>
    <mergeCell ref="G51:G52"/>
    <mergeCell ref="J51:J52"/>
    <mergeCell ref="R51:R52"/>
    <mergeCell ref="X48:X50"/>
    <mergeCell ref="U59:U62"/>
    <mergeCell ref="V59:V62"/>
    <mergeCell ref="W59:W62"/>
    <mergeCell ref="X59:X62"/>
    <mergeCell ref="X53:X58"/>
    <mergeCell ref="Y48:Y50"/>
    <mergeCell ref="B49:B50"/>
    <mergeCell ref="S51:S52"/>
    <mergeCell ref="U48:U50"/>
    <mergeCell ref="V48:V50"/>
    <mergeCell ref="W48:W50"/>
    <mergeCell ref="Y59:Y62"/>
    <mergeCell ref="O53:O54"/>
    <mergeCell ref="P53:P55"/>
    <mergeCell ref="Q53:Q55"/>
    <mergeCell ref="R53:R58"/>
    <mergeCell ref="D59:D62"/>
    <mergeCell ref="Z63:Z71"/>
    <mergeCell ref="T67:T68"/>
    <mergeCell ref="U67:U68"/>
    <mergeCell ref="V67:V68"/>
    <mergeCell ref="S69:S70"/>
    <mergeCell ref="T69:T70"/>
    <mergeCell ref="U69:U70"/>
    <mergeCell ref="V69:V70"/>
    <mergeCell ref="W69:W70"/>
    <mergeCell ref="X69:X70"/>
    <mergeCell ref="Y69:Y70"/>
    <mergeCell ref="Z51:Z62"/>
    <mergeCell ref="G53:G58"/>
    <mergeCell ref="J53:J58"/>
    <mergeCell ref="K53:K58"/>
    <mergeCell ref="L53:L58"/>
    <mergeCell ref="S53:S58"/>
    <mergeCell ref="T53:T58"/>
    <mergeCell ref="Y53:Y58"/>
    <mergeCell ref="R59:R62"/>
    <mergeCell ref="S59:S62"/>
    <mergeCell ref="T59:T62"/>
    <mergeCell ref="A61:A62"/>
    <mergeCell ref="G63:G66"/>
    <mergeCell ref="H63:H71"/>
    <mergeCell ref="I63:I71"/>
    <mergeCell ref="A69:A70"/>
    <mergeCell ref="C69:C70"/>
    <mergeCell ref="D69:D70"/>
    <mergeCell ref="E69:E70"/>
    <mergeCell ref="F69:F70"/>
    <mergeCell ref="G69:G70"/>
    <mergeCell ref="F64:F66"/>
    <mergeCell ref="A64:A66"/>
    <mergeCell ref="B64:B66"/>
    <mergeCell ref="C64:C66"/>
    <mergeCell ref="D64:D66"/>
    <mergeCell ref="E64:E66"/>
    <mergeCell ref="A67:A68"/>
    <mergeCell ref="C67:C68"/>
    <mergeCell ref="D67:D68"/>
    <mergeCell ref="E67:E68"/>
    <mergeCell ref="C59:C62"/>
    <mergeCell ref="B59:B62"/>
    <mergeCell ref="S74:S75"/>
    <mergeCell ref="J64:J66"/>
    <mergeCell ref="K64:K66"/>
    <mergeCell ref="L64:L66"/>
    <mergeCell ref="M64:M66"/>
    <mergeCell ref="Q64:Q66"/>
    <mergeCell ref="E59:E62"/>
    <mergeCell ref="F59:F62"/>
    <mergeCell ref="G59:G62"/>
    <mergeCell ref="J59:J62"/>
    <mergeCell ref="K59:K62"/>
    <mergeCell ref="L59:L62"/>
    <mergeCell ref="Q59:Q62"/>
    <mergeCell ref="R69:R70"/>
    <mergeCell ref="F67:F68"/>
    <mergeCell ref="G67:G68"/>
    <mergeCell ref="Y72:Y73"/>
    <mergeCell ref="W67:W68"/>
    <mergeCell ref="X67:X68"/>
    <mergeCell ref="Y67:Y68"/>
    <mergeCell ref="J67:J68"/>
    <mergeCell ref="K67:K68"/>
    <mergeCell ref="L67:L68"/>
    <mergeCell ref="Q67:Q68"/>
    <mergeCell ref="R67:R68"/>
    <mergeCell ref="S67:S68"/>
    <mergeCell ref="J69:J70"/>
    <mergeCell ref="K69:K70"/>
    <mergeCell ref="L69:L70"/>
    <mergeCell ref="M69:M70"/>
    <mergeCell ref="N69:N70"/>
    <mergeCell ref="O69:O70"/>
    <mergeCell ref="P69:P70"/>
    <mergeCell ref="Q69:Q70"/>
    <mergeCell ref="A74:A75"/>
    <mergeCell ref="B74:B75"/>
    <mergeCell ref="C74:C75"/>
    <mergeCell ref="D74:D75"/>
    <mergeCell ref="E74:E75"/>
    <mergeCell ref="F74:F75"/>
    <mergeCell ref="X74:X75"/>
    <mergeCell ref="X76:X77"/>
    <mergeCell ref="Y76:Y77"/>
    <mergeCell ref="S76:S77"/>
    <mergeCell ref="T76:T77"/>
    <mergeCell ref="U76:U77"/>
    <mergeCell ref="V76:V77"/>
    <mergeCell ref="W76:W77"/>
    <mergeCell ref="Y74:Y75"/>
    <mergeCell ref="E76:E77"/>
    <mergeCell ref="F76:F77"/>
    <mergeCell ref="T74:T75"/>
    <mergeCell ref="U74:U75"/>
    <mergeCell ref="V74:V75"/>
    <mergeCell ref="W74:W75"/>
    <mergeCell ref="G74:G75"/>
    <mergeCell ref="J74:J75"/>
    <mergeCell ref="A76:A77"/>
    <mergeCell ref="Y86:Y88"/>
    <mergeCell ref="K87:K88"/>
    <mergeCell ref="J86:J88"/>
    <mergeCell ref="B76:B77"/>
    <mergeCell ref="Z72:Z80"/>
    <mergeCell ref="T72:T73"/>
    <mergeCell ref="U72:U73"/>
    <mergeCell ref="V72:V73"/>
    <mergeCell ref="W72:W73"/>
    <mergeCell ref="X72:X73"/>
    <mergeCell ref="C76:C77"/>
    <mergeCell ref="D76:D77"/>
    <mergeCell ref="R76:R77"/>
    <mergeCell ref="G76:G77"/>
    <mergeCell ref="J76:J77"/>
    <mergeCell ref="K76:K77"/>
    <mergeCell ref="L76:L77"/>
    <mergeCell ref="P76:P77"/>
    <mergeCell ref="Q76:Q77"/>
    <mergeCell ref="C78:C80"/>
    <mergeCell ref="D78:D80"/>
    <mergeCell ref="E78:E80"/>
    <mergeCell ref="F78:F80"/>
    <mergeCell ref="G78:G80"/>
    <mergeCell ref="J78:J80"/>
    <mergeCell ref="T78:T80"/>
    <mergeCell ref="U78:U80"/>
    <mergeCell ref="A81:A82"/>
    <mergeCell ref="B81:B82"/>
    <mergeCell ref="C81:C82"/>
    <mergeCell ref="D81:D82"/>
    <mergeCell ref="E81:E82"/>
    <mergeCell ref="F81:F82"/>
    <mergeCell ref="A78:A80"/>
    <mergeCell ref="B78:B80"/>
    <mergeCell ref="G81:G82"/>
    <mergeCell ref="H72:H80"/>
    <mergeCell ref="I72:I80"/>
    <mergeCell ref="J72:J73"/>
    <mergeCell ref="K72:K73"/>
    <mergeCell ref="L72:L73"/>
    <mergeCell ref="R72:R73"/>
    <mergeCell ref="S72:S73"/>
    <mergeCell ref="K74:K75"/>
    <mergeCell ref="L74:L75"/>
    <mergeCell ref="P74:P75"/>
    <mergeCell ref="Q74:Q75"/>
    <mergeCell ref="R74:R75"/>
    <mergeCell ref="Y83:Y84"/>
    <mergeCell ref="Y78:Y80"/>
    <mergeCell ref="K78:K80"/>
    <mergeCell ref="L78:L80"/>
    <mergeCell ref="P78:P80"/>
    <mergeCell ref="Q78:Q80"/>
    <mergeCell ref="R78:R80"/>
    <mergeCell ref="T81:T82"/>
    <mergeCell ref="U81:U82"/>
    <mergeCell ref="V81:V82"/>
    <mergeCell ref="Y81:Y82"/>
    <mergeCell ref="K81:K82"/>
    <mergeCell ref="L81:L82"/>
    <mergeCell ref="L83:L84"/>
    <mergeCell ref="M83:M84"/>
    <mergeCell ref="R83:R84"/>
    <mergeCell ref="V78:V80"/>
    <mergeCell ref="W81:W82"/>
    <mergeCell ref="X81:X82"/>
    <mergeCell ref="W78:W80"/>
    <mergeCell ref="X78:X80"/>
    <mergeCell ref="S78:S80"/>
    <mergeCell ref="M79:M80"/>
    <mergeCell ref="J83:J84"/>
    <mergeCell ref="W83:W84"/>
    <mergeCell ref="X83:X84"/>
    <mergeCell ref="H81:H90"/>
    <mergeCell ref="I81:I90"/>
    <mergeCell ref="G83:G84"/>
    <mergeCell ref="X86:X88"/>
    <mergeCell ref="L86:L88"/>
    <mergeCell ref="M86:M88"/>
    <mergeCell ref="R86:R88"/>
    <mergeCell ref="S86:S88"/>
    <mergeCell ref="T86:T88"/>
    <mergeCell ref="U86:U88"/>
    <mergeCell ref="J81:J82"/>
    <mergeCell ref="Z81:Z90"/>
    <mergeCell ref="A83:A84"/>
    <mergeCell ref="B83:B84"/>
    <mergeCell ref="C83:C84"/>
    <mergeCell ref="D83:D84"/>
    <mergeCell ref="E83:E84"/>
    <mergeCell ref="F83:F84"/>
    <mergeCell ref="M81:M82"/>
    <mergeCell ref="R81:R82"/>
    <mergeCell ref="S81:S82"/>
    <mergeCell ref="V86:V88"/>
    <mergeCell ref="W86:W88"/>
    <mergeCell ref="A86:A88"/>
    <mergeCell ref="B86:B88"/>
    <mergeCell ref="C86:C88"/>
    <mergeCell ref="D86:D88"/>
    <mergeCell ref="E86:E88"/>
    <mergeCell ref="F86:F88"/>
    <mergeCell ref="G86:G88"/>
    <mergeCell ref="S83:S84"/>
    <mergeCell ref="T83:T84"/>
    <mergeCell ref="U83:U84"/>
    <mergeCell ref="V83:V84"/>
    <mergeCell ref="K83:K84"/>
  </mergeCells>
  <pageMargins left="0.7" right="0.7" top="0.75" bottom="0.75" header="0.3" footer="0.3"/>
  <pageSetup orientation="portrait"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F298AF-5090-4177-8DA3-69657F61C773}">
  <dimension ref="A1:AD380"/>
  <sheetViews>
    <sheetView showGridLines="0" tabSelected="1" topLeftCell="B1" zoomScaleNormal="100" workbookViewId="0">
      <selection activeCell="B1" sqref="B1"/>
    </sheetView>
  </sheetViews>
  <sheetFormatPr baseColWidth="10" defaultColWidth="10" defaultRowHeight="14.25"/>
  <cols>
    <col min="1" max="1" width="9.75" style="304" hidden="1" customWidth="1"/>
    <col min="2" max="2" width="28.5" style="304" customWidth="1"/>
    <col min="3" max="3" width="37.375" style="304" customWidth="1"/>
    <col min="4" max="4" width="35" style="304" customWidth="1"/>
    <col min="5" max="5" width="32.75" style="304" customWidth="1"/>
    <col min="6" max="6" width="26.5" style="304" customWidth="1"/>
    <col min="7" max="7" width="34.75" style="304" customWidth="1"/>
    <col min="8" max="8" width="47.625" style="304" customWidth="1"/>
    <col min="9" max="9" width="22.625" style="304" customWidth="1"/>
    <col min="10" max="10" width="21.375" style="304" customWidth="1"/>
    <col min="11" max="11" width="11.75" style="304" customWidth="1"/>
    <col min="12" max="12" width="11.625" style="304" customWidth="1"/>
    <col min="13" max="13" width="27.625" style="304" customWidth="1"/>
    <col min="14" max="14" width="23.125" style="304" customWidth="1"/>
    <col min="15" max="15" width="14.625" style="304" customWidth="1"/>
    <col min="16" max="21" width="18.125" style="304" customWidth="1"/>
    <col min="22" max="25" width="18.125" style="305" customWidth="1"/>
    <col min="26" max="26" width="18.125" style="304" customWidth="1"/>
    <col min="27" max="27" width="22.25" style="304" customWidth="1"/>
    <col min="28" max="28" width="23" style="304" customWidth="1"/>
    <col min="29" max="29" width="17.125" style="304" customWidth="1"/>
    <col min="30" max="30" width="16.25" style="304" customWidth="1"/>
    <col min="31" max="16384" width="10" style="304"/>
  </cols>
  <sheetData>
    <row r="1" spans="1:29" ht="15" thickBot="1"/>
    <row r="2" spans="1:29" ht="15">
      <c r="B2" s="450"/>
      <c r="C2" s="454" t="s">
        <v>157</v>
      </c>
      <c r="D2" s="432" t="s">
        <v>158</v>
      </c>
      <c r="E2" s="433"/>
      <c r="F2" s="433"/>
      <c r="G2" s="433"/>
      <c r="H2" s="433"/>
      <c r="I2" s="433"/>
      <c r="J2" s="433"/>
      <c r="K2" s="433"/>
      <c r="L2" s="433"/>
      <c r="M2" s="433"/>
      <c r="N2" s="433"/>
      <c r="O2" s="433"/>
      <c r="P2" s="433"/>
      <c r="Q2" s="433"/>
      <c r="R2" s="433"/>
      <c r="S2" s="433"/>
      <c r="T2" s="433"/>
      <c r="U2" s="433"/>
      <c r="V2" s="433"/>
      <c r="W2" s="433"/>
      <c r="X2" s="433"/>
      <c r="Y2" s="433"/>
      <c r="Z2" s="433"/>
      <c r="AA2" s="434"/>
      <c r="AB2" s="306" t="s">
        <v>159</v>
      </c>
      <c r="AC2" s="307" t="s">
        <v>160</v>
      </c>
    </row>
    <row r="3" spans="1:29" ht="15">
      <c r="B3" s="451"/>
      <c r="C3" s="455"/>
      <c r="D3" s="435"/>
      <c r="E3" s="436"/>
      <c r="F3" s="436"/>
      <c r="G3" s="436"/>
      <c r="H3" s="436"/>
      <c r="I3" s="436"/>
      <c r="J3" s="436"/>
      <c r="K3" s="436"/>
      <c r="L3" s="436"/>
      <c r="M3" s="436"/>
      <c r="N3" s="436"/>
      <c r="O3" s="436"/>
      <c r="P3" s="436"/>
      <c r="Q3" s="436"/>
      <c r="R3" s="436"/>
      <c r="S3" s="436"/>
      <c r="T3" s="436"/>
      <c r="U3" s="436"/>
      <c r="V3" s="436"/>
      <c r="W3" s="436"/>
      <c r="X3" s="436"/>
      <c r="Y3" s="436"/>
      <c r="Z3" s="436"/>
      <c r="AA3" s="437"/>
      <c r="AB3" s="308" t="s">
        <v>161</v>
      </c>
      <c r="AC3" s="309">
        <v>6</v>
      </c>
    </row>
    <row r="4" spans="1:29" ht="15">
      <c r="B4" s="452"/>
      <c r="C4" s="448" t="s">
        <v>162</v>
      </c>
      <c r="D4" s="438" t="s">
        <v>2155</v>
      </c>
      <c r="E4" s="439"/>
      <c r="F4" s="439"/>
      <c r="G4" s="439"/>
      <c r="H4" s="439"/>
      <c r="I4" s="439"/>
      <c r="J4" s="439"/>
      <c r="K4" s="439"/>
      <c r="L4" s="439"/>
      <c r="M4" s="439"/>
      <c r="N4" s="439"/>
      <c r="O4" s="439"/>
      <c r="P4" s="439"/>
      <c r="Q4" s="439"/>
      <c r="R4" s="439"/>
      <c r="S4" s="439"/>
      <c r="T4" s="439"/>
      <c r="U4" s="439"/>
      <c r="V4" s="439"/>
      <c r="W4" s="439"/>
      <c r="X4" s="439"/>
      <c r="Y4" s="439"/>
      <c r="Z4" s="439"/>
      <c r="AA4" s="440"/>
      <c r="AB4" s="308" t="s">
        <v>164</v>
      </c>
      <c r="AC4" s="310">
        <v>45208</v>
      </c>
    </row>
    <row r="5" spans="1:29" ht="15.75" thickBot="1">
      <c r="B5" s="453"/>
      <c r="C5" s="449"/>
      <c r="D5" s="441"/>
      <c r="E5" s="442"/>
      <c r="F5" s="442"/>
      <c r="G5" s="442"/>
      <c r="H5" s="442"/>
      <c r="I5" s="442"/>
      <c r="J5" s="442"/>
      <c r="K5" s="442"/>
      <c r="L5" s="442"/>
      <c r="M5" s="442"/>
      <c r="N5" s="442"/>
      <c r="O5" s="442"/>
      <c r="P5" s="442"/>
      <c r="Q5" s="442"/>
      <c r="R5" s="442"/>
      <c r="S5" s="442"/>
      <c r="T5" s="442"/>
      <c r="U5" s="442"/>
      <c r="V5" s="442"/>
      <c r="W5" s="442"/>
      <c r="X5" s="442"/>
      <c r="Y5" s="442"/>
      <c r="Z5" s="442"/>
      <c r="AA5" s="443"/>
      <c r="AB5" s="311" t="s">
        <v>165</v>
      </c>
      <c r="AC5" s="312" t="s">
        <v>166</v>
      </c>
    </row>
    <row r="7" spans="1:29" ht="15">
      <c r="B7" s="246" t="s">
        <v>2190</v>
      </c>
    </row>
    <row r="9" spans="1:29" s="313" customFormat="1" ht="23.25" customHeight="1">
      <c r="B9" s="430" t="s">
        <v>167</v>
      </c>
      <c r="C9" s="430" t="s">
        <v>168</v>
      </c>
      <c r="D9" s="430" t="s">
        <v>169</v>
      </c>
      <c r="E9" s="430" t="s">
        <v>1728</v>
      </c>
      <c r="F9" s="430" t="s">
        <v>172</v>
      </c>
      <c r="G9" s="430" t="s">
        <v>174</v>
      </c>
      <c r="H9" s="430" t="s">
        <v>175</v>
      </c>
      <c r="I9" s="430" t="s">
        <v>176</v>
      </c>
      <c r="J9" s="422" t="s">
        <v>179</v>
      </c>
      <c r="K9" s="430" t="s">
        <v>180</v>
      </c>
      <c r="L9" s="422" t="s">
        <v>181</v>
      </c>
      <c r="M9" s="446" t="s">
        <v>2122</v>
      </c>
      <c r="N9" s="422" t="s">
        <v>183</v>
      </c>
      <c r="O9" s="422" t="s">
        <v>184</v>
      </c>
      <c r="P9" s="424" t="s">
        <v>186</v>
      </c>
      <c r="Q9" s="425"/>
      <c r="R9" s="425"/>
      <c r="S9" s="425"/>
      <c r="T9" s="426"/>
      <c r="U9" s="424" t="s">
        <v>187</v>
      </c>
      <c r="V9" s="425"/>
      <c r="W9" s="425"/>
      <c r="X9" s="425"/>
      <c r="Y9" s="425"/>
      <c r="Z9" s="426"/>
      <c r="AA9" s="444" t="s">
        <v>188</v>
      </c>
      <c r="AB9" s="445"/>
      <c r="AC9" s="422" t="s">
        <v>189</v>
      </c>
    </row>
    <row r="10" spans="1:29" s="313" customFormat="1" ht="28.5" customHeight="1">
      <c r="A10" s="315" t="s">
        <v>190</v>
      </c>
      <c r="B10" s="431"/>
      <c r="C10" s="431"/>
      <c r="D10" s="431"/>
      <c r="E10" s="431"/>
      <c r="F10" s="431"/>
      <c r="G10" s="431"/>
      <c r="H10" s="431"/>
      <c r="I10" s="431"/>
      <c r="J10" s="423"/>
      <c r="K10" s="431"/>
      <c r="L10" s="423"/>
      <c r="M10" s="447"/>
      <c r="N10" s="423"/>
      <c r="O10" s="423"/>
      <c r="P10" s="427"/>
      <c r="Q10" s="428"/>
      <c r="R10" s="428"/>
      <c r="S10" s="428"/>
      <c r="T10" s="429"/>
      <c r="U10" s="427"/>
      <c r="V10" s="428"/>
      <c r="W10" s="428"/>
      <c r="X10" s="428"/>
      <c r="Y10" s="428"/>
      <c r="Z10" s="429"/>
      <c r="AA10" s="314" t="s">
        <v>191</v>
      </c>
      <c r="AB10" s="314" t="s">
        <v>192</v>
      </c>
      <c r="AC10" s="423"/>
    </row>
    <row r="11" spans="1:29" s="317" customFormat="1" ht="171">
      <c r="A11" s="316"/>
      <c r="B11" s="318" t="s">
        <v>193</v>
      </c>
      <c r="C11" s="620" t="s">
        <v>1634</v>
      </c>
      <c r="D11" s="318" t="s">
        <v>250</v>
      </c>
      <c r="E11" s="318" t="s">
        <v>343</v>
      </c>
      <c r="F11" s="318" t="s">
        <v>198</v>
      </c>
      <c r="G11" s="318" t="s">
        <v>2156</v>
      </c>
      <c r="H11" s="621" t="s">
        <v>351</v>
      </c>
      <c r="I11" s="321" t="s">
        <v>2157</v>
      </c>
      <c r="J11" s="621" t="s">
        <v>349</v>
      </c>
      <c r="K11" s="622">
        <v>45350</v>
      </c>
      <c r="L11" s="622">
        <v>45626</v>
      </c>
      <c r="M11" s="623" t="s">
        <v>2124</v>
      </c>
      <c r="N11" s="129">
        <v>0</v>
      </c>
      <c r="O11" s="321" t="s">
        <v>206</v>
      </c>
      <c r="P11" s="318" t="s">
        <v>208</v>
      </c>
      <c r="Q11" s="318" t="s">
        <v>354</v>
      </c>
      <c r="R11" s="318" t="s">
        <v>355</v>
      </c>
      <c r="S11" s="318" t="s">
        <v>199</v>
      </c>
      <c r="T11" s="318" t="s">
        <v>199</v>
      </c>
      <c r="U11" s="318" t="s">
        <v>356</v>
      </c>
      <c r="V11" s="318" t="s">
        <v>357</v>
      </c>
      <c r="W11" s="318" t="s">
        <v>199</v>
      </c>
      <c r="X11" s="318" t="s">
        <v>199</v>
      </c>
      <c r="Y11" s="318" t="s">
        <v>199</v>
      </c>
      <c r="Z11" s="318" t="s">
        <v>199</v>
      </c>
      <c r="AA11" s="318" t="s">
        <v>199</v>
      </c>
      <c r="AB11" s="318" t="s">
        <v>199</v>
      </c>
      <c r="AC11" s="321" t="s">
        <v>261</v>
      </c>
    </row>
    <row r="12" spans="1:29" s="317" customFormat="1" ht="171">
      <c r="A12" s="316"/>
      <c r="B12" s="318" t="s">
        <v>193</v>
      </c>
      <c r="C12" s="620" t="s">
        <v>1634</v>
      </c>
      <c r="D12" s="318" t="s">
        <v>250</v>
      </c>
      <c r="E12" s="318" t="s">
        <v>343</v>
      </c>
      <c r="F12" s="318" t="s">
        <v>198</v>
      </c>
      <c r="G12" s="318" t="s">
        <v>370</v>
      </c>
      <c r="H12" s="621" t="s">
        <v>371</v>
      </c>
      <c r="I12" s="321" t="s">
        <v>372</v>
      </c>
      <c r="J12" s="621" t="s">
        <v>349</v>
      </c>
      <c r="K12" s="622">
        <v>45350</v>
      </c>
      <c r="L12" s="622">
        <v>45626</v>
      </c>
      <c r="M12" s="623" t="s">
        <v>2124</v>
      </c>
      <c r="N12" s="129">
        <v>0</v>
      </c>
      <c r="O12" s="321" t="s">
        <v>206</v>
      </c>
      <c r="P12" s="318" t="s">
        <v>208</v>
      </c>
      <c r="Q12" s="318" t="s">
        <v>354</v>
      </c>
      <c r="R12" s="318" t="s">
        <v>355</v>
      </c>
      <c r="S12" s="318" t="s">
        <v>374</v>
      </c>
      <c r="T12" s="318" t="s">
        <v>199</v>
      </c>
      <c r="U12" s="318" t="s">
        <v>356</v>
      </c>
      <c r="V12" s="318" t="s">
        <v>357</v>
      </c>
      <c r="W12" s="318" t="s">
        <v>364</v>
      </c>
      <c r="X12" s="624" t="s">
        <v>417</v>
      </c>
      <c r="Y12" s="318" t="s">
        <v>199</v>
      </c>
      <c r="Z12" s="318" t="s">
        <v>199</v>
      </c>
      <c r="AA12" s="318" t="s">
        <v>365</v>
      </c>
      <c r="AB12" s="318" t="s">
        <v>366</v>
      </c>
      <c r="AC12" s="321" t="s">
        <v>261</v>
      </c>
    </row>
    <row r="13" spans="1:29" s="317" customFormat="1" ht="171">
      <c r="A13" s="316"/>
      <c r="B13" s="621" t="s">
        <v>193</v>
      </c>
      <c r="C13" s="620" t="s">
        <v>1634</v>
      </c>
      <c r="D13" s="621" t="s">
        <v>388</v>
      </c>
      <c r="E13" s="621" t="s">
        <v>390</v>
      </c>
      <c r="F13" s="621" t="s">
        <v>391</v>
      </c>
      <c r="G13" s="318" t="s">
        <v>393</v>
      </c>
      <c r="H13" s="318" t="s">
        <v>394</v>
      </c>
      <c r="I13" s="321" t="s">
        <v>395</v>
      </c>
      <c r="J13" s="621" t="s">
        <v>84</v>
      </c>
      <c r="K13" s="625">
        <v>45293</v>
      </c>
      <c r="L13" s="625">
        <v>45626</v>
      </c>
      <c r="M13" s="623" t="s">
        <v>2124</v>
      </c>
      <c r="N13" s="129">
        <v>0</v>
      </c>
      <c r="O13" s="626" t="s">
        <v>206</v>
      </c>
      <c r="P13" s="621" t="s">
        <v>399</v>
      </c>
      <c r="Q13" s="621" t="s">
        <v>400</v>
      </c>
      <c r="R13" s="621" t="s">
        <v>401</v>
      </c>
      <c r="S13" s="621" t="s">
        <v>208</v>
      </c>
      <c r="T13" s="621" t="s">
        <v>199</v>
      </c>
      <c r="U13" s="621" t="s">
        <v>364</v>
      </c>
      <c r="V13" s="621" t="s">
        <v>199</v>
      </c>
      <c r="W13" s="621" t="s">
        <v>199</v>
      </c>
      <c r="X13" s="621" t="s">
        <v>199</v>
      </c>
      <c r="Y13" s="621" t="s">
        <v>199</v>
      </c>
      <c r="Z13" s="621" t="s">
        <v>199</v>
      </c>
      <c r="AA13" s="621" t="s">
        <v>402</v>
      </c>
      <c r="AB13" s="621" t="s">
        <v>403</v>
      </c>
      <c r="AC13" s="621" t="s">
        <v>404</v>
      </c>
    </row>
    <row r="14" spans="1:29" s="317" customFormat="1" ht="171">
      <c r="A14" s="316"/>
      <c r="B14" s="621" t="s">
        <v>193</v>
      </c>
      <c r="C14" s="620" t="s">
        <v>1634</v>
      </c>
      <c r="D14" s="621" t="s">
        <v>388</v>
      </c>
      <c r="E14" s="621" t="s">
        <v>440</v>
      </c>
      <c r="F14" s="621" t="s">
        <v>391</v>
      </c>
      <c r="G14" s="318" t="s">
        <v>441</v>
      </c>
      <c r="H14" s="318" t="s">
        <v>442</v>
      </c>
      <c r="I14" s="321" t="s">
        <v>443</v>
      </c>
      <c r="J14" s="318" t="s">
        <v>84</v>
      </c>
      <c r="K14" s="622">
        <v>45350</v>
      </c>
      <c r="L14" s="622">
        <v>45442</v>
      </c>
      <c r="M14" s="623">
        <v>1</v>
      </c>
      <c r="N14" s="129">
        <v>8000000</v>
      </c>
      <c r="O14" s="321">
        <v>618</v>
      </c>
      <c r="P14" s="318" t="s">
        <v>207</v>
      </c>
      <c r="Q14" s="318" t="s">
        <v>208</v>
      </c>
      <c r="R14" s="318" t="s">
        <v>199</v>
      </c>
      <c r="S14" s="318" t="s">
        <v>199</v>
      </c>
      <c r="T14" s="321" t="s">
        <v>199</v>
      </c>
      <c r="U14" s="318" t="s">
        <v>209</v>
      </c>
      <c r="V14" s="318" t="s">
        <v>248</v>
      </c>
      <c r="W14" s="318" t="s">
        <v>199</v>
      </c>
      <c r="X14" s="318" t="s">
        <v>199</v>
      </c>
      <c r="Y14" s="318" t="s">
        <v>199</v>
      </c>
      <c r="Z14" s="318" t="s">
        <v>199</v>
      </c>
      <c r="AA14" s="318" t="s">
        <v>199</v>
      </c>
      <c r="AB14" s="318" t="s">
        <v>199</v>
      </c>
      <c r="AC14" s="318" t="s">
        <v>418</v>
      </c>
    </row>
    <row r="15" spans="1:29" s="317" customFormat="1" ht="171">
      <c r="A15" s="316"/>
      <c r="B15" s="621" t="s">
        <v>193</v>
      </c>
      <c r="C15" s="620" t="s">
        <v>1634</v>
      </c>
      <c r="D15" s="621" t="s">
        <v>388</v>
      </c>
      <c r="E15" s="621" t="s">
        <v>413</v>
      </c>
      <c r="F15" s="621" t="s">
        <v>391</v>
      </c>
      <c r="G15" s="318" t="s">
        <v>414</v>
      </c>
      <c r="H15" s="318" t="s">
        <v>415</v>
      </c>
      <c r="I15" s="321" t="s">
        <v>346</v>
      </c>
      <c r="J15" s="318" t="s">
        <v>84</v>
      </c>
      <c r="K15" s="622">
        <v>45306</v>
      </c>
      <c r="L15" s="622">
        <v>45350</v>
      </c>
      <c r="M15" s="623">
        <v>1</v>
      </c>
      <c r="N15" s="129">
        <v>0</v>
      </c>
      <c r="O15" s="321" t="s">
        <v>206</v>
      </c>
      <c r="P15" s="318" t="s">
        <v>208</v>
      </c>
      <c r="Q15" s="318" t="s">
        <v>354</v>
      </c>
      <c r="R15" s="318" t="s">
        <v>355</v>
      </c>
      <c r="S15" s="318" t="s">
        <v>199</v>
      </c>
      <c r="T15" s="321" t="s">
        <v>199</v>
      </c>
      <c r="U15" s="318" t="s">
        <v>356</v>
      </c>
      <c r="V15" s="318" t="s">
        <v>417</v>
      </c>
      <c r="W15" s="318" t="s">
        <v>199</v>
      </c>
      <c r="X15" s="318" t="s">
        <v>199</v>
      </c>
      <c r="Y15" s="318" t="s">
        <v>199</v>
      </c>
      <c r="Z15" s="318" t="s">
        <v>199</v>
      </c>
      <c r="AA15" s="318" t="s">
        <v>199</v>
      </c>
      <c r="AB15" s="318" t="s">
        <v>199</v>
      </c>
      <c r="AC15" s="318" t="s">
        <v>418</v>
      </c>
    </row>
    <row r="16" spans="1:29" s="317" customFormat="1" ht="171">
      <c r="A16" s="316"/>
      <c r="B16" s="621" t="s">
        <v>193</v>
      </c>
      <c r="C16" s="620" t="s">
        <v>1634</v>
      </c>
      <c r="D16" s="621" t="s">
        <v>388</v>
      </c>
      <c r="E16" s="621" t="s">
        <v>390</v>
      </c>
      <c r="F16" s="621" t="s">
        <v>391</v>
      </c>
      <c r="G16" s="318" t="s">
        <v>405</v>
      </c>
      <c r="H16" s="318" t="s">
        <v>406</v>
      </c>
      <c r="I16" s="321" t="s">
        <v>407</v>
      </c>
      <c r="J16" s="621" t="s">
        <v>84</v>
      </c>
      <c r="K16" s="625">
        <v>45293</v>
      </c>
      <c r="L16" s="625">
        <v>45626</v>
      </c>
      <c r="M16" s="623" t="s">
        <v>2124</v>
      </c>
      <c r="N16" s="129">
        <v>0</v>
      </c>
      <c r="O16" s="321" t="s">
        <v>206</v>
      </c>
      <c r="P16" s="621" t="s">
        <v>399</v>
      </c>
      <c r="Q16" s="621" t="s">
        <v>400</v>
      </c>
      <c r="R16" s="621" t="s">
        <v>401</v>
      </c>
      <c r="S16" s="621" t="s">
        <v>208</v>
      </c>
      <c r="T16" s="621" t="s">
        <v>199</v>
      </c>
      <c r="U16" s="621" t="s">
        <v>364</v>
      </c>
      <c r="V16" s="621" t="s">
        <v>199</v>
      </c>
      <c r="W16" s="621" t="s">
        <v>199</v>
      </c>
      <c r="X16" s="621" t="s">
        <v>199</v>
      </c>
      <c r="Y16" s="621" t="s">
        <v>199</v>
      </c>
      <c r="Z16" s="621" t="s">
        <v>199</v>
      </c>
      <c r="AA16" s="621" t="s">
        <v>408</v>
      </c>
      <c r="AB16" s="621" t="s">
        <v>409</v>
      </c>
      <c r="AC16" s="621" t="s">
        <v>404</v>
      </c>
    </row>
    <row r="17" spans="1:30" s="317" customFormat="1" ht="171">
      <c r="A17" s="316"/>
      <c r="B17" s="621" t="s">
        <v>193</v>
      </c>
      <c r="C17" s="620" t="s">
        <v>1634</v>
      </c>
      <c r="D17" s="621" t="s">
        <v>388</v>
      </c>
      <c r="E17" s="621" t="s">
        <v>413</v>
      </c>
      <c r="F17" s="621" t="s">
        <v>391</v>
      </c>
      <c r="G17" s="318" t="s">
        <v>419</v>
      </c>
      <c r="H17" s="318" t="s">
        <v>420</v>
      </c>
      <c r="I17" s="321" t="s">
        <v>421</v>
      </c>
      <c r="J17" s="318" t="s">
        <v>84</v>
      </c>
      <c r="K17" s="622">
        <v>45350</v>
      </c>
      <c r="L17" s="622">
        <v>45626</v>
      </c>
      <c r="M17" s="623" t="s">
        <v>2124</v>
      </c>
      <c r="N17" s="129">
        <v>0</v>
      </c>
      <c r="O17" s="321" t="s">
        <v>206</v>
      </c>
      <c r="P17" s="318" t="s">
        <v>208</v>
      </c>
      <c r="Q17" s="318" t="s">
        <v>354</v>
      </c>
      <c r="R17" s="318" t="s">
        <v>355</v>
      </c>
      <c r="S17" s="318" t="s">
        <v>423</v>
      </c>
      <c r="T17" s="321" t="s">
        <v>199</v>
      </c>
      <c r="U17" s="318" t="s">
        <v>356</v>
      </c>
      <c r="V17" s="318" t="s">
        <v>417</v>
      </c>
      <c r="W17" s="318" t="s">
        <v>199</v>
      </c>
      <c r="X17" s="318" t="s">
        <v>199</v>
      </c>
      <c r="Y17" s="318" t="s">
        <v>199</v>
      </c>
      <c r="Z17" s="318" t="s">
        <v>199</v>
      </c>
      <c r="AA17" s="318" t="s">
        <v>199</v>
      </c>
      <c r="AB17" s="318" t="s">
        <v>199</v>
      </c>
      <c r="AC17" s="318" t="s">
        <v>418</v>
      </c>
    </row>
    <row r="18" spans="1:30" s="316" customFormat="1" ht="171">
      <c r="B18" s="621" t="s">
        <v>193</v>
      </c>
      <c r="C18" s="620" t="s">
        <v>1634</v>
      </c>
      <c r="D18" s="621" t="s">
        <v>388</v>
      </c>
      <c r="E18" s="621" t="s">
        <v>440</v>
      </c>
      <c r="F18" s="621" t="s">
        <v>391</v>
      </c>
      <c r="G18" s="318" t="s">
        <v>446</v>
      </c>
      <c r="H18" s="318" t="s">
        <v>447</v>
      </c>
      <c r="I18" s="321" t="s">
        <v>448</v>
      </c>
      <c r="J18" s="318" t="s">
        <v>84</v>
      </c>
      <c r="K18" s="622">
        <v>45444</v>
      </c>
      <c r="L18" s="622">
        <v>45596</v>
      </c>
      <c r="M18" s="623" t="s">
        <v>2124</v>
      </c>
      <c r="N18" s="129">
        <v>30000000</v>
      </c>
      <c r="O18" s="321">
        <v>618</v>
      </c>
      <c r="P18" s="318" t="s">
        <v>208</v>
      </c>
      <c r="Q18" s="318" t="s">
        <v>399</v>
      </c>
      <c r="R18" s="318" t="s">
        <v>374</v>
      </c>
      <c r="S18" s="318" t="s">
        <v>449</v>
      </c>
      <c r="T18" s="321" t="s">
        <v>199</v>
      </c>
      <c r="U18" s="318" t="s">
        <v>364</v>
      </c>
      <c r="V18" s="318" t="s">
        <v>248</v>
      </c>
      <c r="W18" s="318" t="s">
        <v>199</v>
      </c>
      <c r="X18" s="318" t="s">
        <v>199</v>
      </c>
      <c r="Y18" s="318" t="s">
        <v>199</v>
      </c>
      <c r="Z18" s="318" t="s">
        <v>199</v>
      </c>
      <c r="AA18" s="318" t="s">
        <v>408</v>
      </c>
      <c r="AB18" s="318" t="s">
        <v>409</v>
      </c>
      <c r="AC18" s="318" t="s">
        <v>418</v>
      </c>
    </row>
    <row r="19" spans="1:30" s="316" customFormat="1" ht="171">
      <c r="B19" s="621" t="s">
        <v>193</v>
      </c>
      <c r="C19" s="620" t="s">
        <v>1634</v>
      </c>
      <c r="D19" s="621" t="s">
        <v>388</v>
      </c>
      <c r="E19" s="621" t="s">
        <v>390</v>
      </c>
      <c r="F19" s="621" t="s">
        <v>391</v>
      </c>
      <c r="G19" s="318" t="s">
        <v>410</v>
      </c>
      <c r="H19" s="318" t="s">
        <v>411</v>
      </c>
      <c r="I19" s="321" t="s">
        <v>412</v>
      </c>
      <c r="J19" s="621" t="s">
        <v>84</v>
      </c>
      <c r="K19" s="625">
        <v>45293</v>
      </c>
      <c r="L19" s="625">
        <v>45626</v>
      </c>
      <c r="M19" s="623" t="s">
        <v>2124</v>
      </c>
      <c r="N19" s="129">
        <v>0</v>
      </c>
      <c r="O19" s="321" t="s">
        <v>206</v>
      </c>
      <c r="P19" s="621" t="s">
        <v>399</v>
      </c>
      <c r="Q19" s="621" t="s">
        <v>400</v>
      </c>
      <c r="R19" s="621" t="s">
        <v>401</v>
      </c>
      <c r="S19" s="621" t="s">
        <v>208</v>
      </c>
      <c r="T19" s="621" t="s">
        <v>199</v>
      </c>
      <c r="U19" s="621" t="s">
        <v>364</v>
      </c>
      <c r="V19" s="621" t="s">
        <v>199</v>
      </c>
      <c r="W19" s="621" t="s">
        <v>199</v>
      </c>
      <c r="X19" s="621" t="s">
        <v>199</v>
      </c>
      <c r="Y19" s="621" t="s">
        <v>199</v>
      </c>
      <c r="Z19" s="621" t="s">
        <v>199</v>
      </c>
      <c r="AA19" s="621" t="s">
        <v>402</v>
      </c>
      <c r="AB19" s="621" t="s">
        <v>403</v>
      </c>
      <c r="AC19" s="621" t="s">
        <v>404</v>
      </c>
    </row>
    <row r="20" spans="1:30" s="316" customFormat="1" ht="171">
      <c r="B20" s="621" t="s">
        <v>193</v>
      </c>
      <c r="C20" s="620" t="s">
        <v>1634</v>
      </c>
      <c r="D20" s="621" t="s">
        <v>388</v>
      </c>
      <c r="E20" s="621" t="s">
        <v>413</v>
      </c>
      <c r="F20" s="621" t="s">
        <v>391</v>
      </c>
      <c r="G20" s="318" t="s">
        <v>424</v>
      </c>
      <c r="H20" s="318" t="s">
        <v>351</v>
      </c>
      <c r="I20" s="321" t="s">
        <v>2157</v>
      </c>
      <c r="J20" s="318" t="s">
        <v>84</v>
      </c>
      <c r="K20" s="622">
        <v>45350</v>
      </c>
      <c r="L20" s="622">
        <v>45626</v>
      </c>
      <c r="M20" s="623" t="s">
        <v>2124</v>
      </c>
      <c r="N20" s="129">
        <v>0</v>
      </c>
      <c r="O20" s="321" t="s">
        <v>206</v>
      </c>
      <c r="P20" s="318" t="s">
        <v>208</v>
      </c>
      <c r="Q20" s="318" t="s">
        <v>354</v>
      </c>
      <c r="R20" s="318" t="s">
        <v>355</v>
      </c>
      <c r="S20" s="318" t="s">
        <v>423</v>
      </c>
      <c r="T20" s="321" t="s">
        <v>199</v>
      </c>
      <c r="U20" s="318" t="s">
        <v>356</v>
      </c>
      <c r="V20" s="318" t="s">
        <v>417</v>
      </c>
      <c r="W20" s="318" t="s">
        <v>199</v>
      </c>
      <c r="X20" s="318" t="s">
        <v>199</v>
      </c>
      <c r="Y20" s="318" t="s">
        <v>199</v>
      </c>
      <c r="Z20" s="318" t="s">
        <v>199</v>
      </c>
      <c r="AA20" s="318" t="s">
        <v>199</v>
      </c>
      <c r="AB20" s="318" t="s">
        <v>199</v>
      </c>
      <c r="AC20" s="318" t="s">
        <v>418</v>
      </c>
    </row>
    <row r="21" spans="1:30" s="316" customFormat="1" ht="171">
      <c r="B21" s="621" t="s">
        <v>193</v>
      </c>
      <c r="C21" s="620" t="s">
        <v>1634</v>
      </c>
      <c r="D21" s="621" t="s">
        <v>388</v>
      </c>
      <c r="E21" s="621" t="s">
        <v>440</v>
      </c>
      <c r="F21" s="621" t="s">
        <v>391</v>
      </c>
      <c r="G21" s="318" t="s">
        <v>450</v>
      </c>
      <c r="H21" s="318" t="s">
        <v>451</v>
      </c>
      <c r="I21" s="321" t="s">
        <v>452</v>
      </c>
      <c r="J21" s="318" t="s">
        <v>84</v>
      </c>
      <c r="K21" s="622">
        <v>45597</v>
      </c>
      <c r="L21" s="622">
        <v>45626</v>
      </c>
      <c r="M21" s="623" t="s">
        <v>2124</v>
      </c>
      <c r="N21" s="129">
        <v>8000000</v>
      </c>
      <c r="O21" s="321">
        <v>618</v>
      </c>
      <c r="P21" s="318" t="s">
        <v>208</v>
      </c>
      <c r="Q21" s="318" t="s">
        <v>400</v>
      </c>
      <c r="R21" s="318" t="s">
        <v>199</v>
      </c>
      <c r="S21" s="318" t="s">
        <v>199</v>
      </c>
      <c r="T21" s="321" t="s">
        <v>199</v>
      </c>
      <c r="U21" s="318" t="s">
        <v>364</v>
      </c>
      <c r="V21" s="318" t="s">
        <v>248</v>
      </c>
      <c r="W21" s="318" t="s">
        <v>199</v>
      </c>
      <c r="X21" s="318" t="s">
        <v>199</v>
      </c>
      <c r="Y21" s="318" t="s">
        <v>199</v>
      </c>
      <c r="Z21" s="318" t="s">
        <v>199</v>
      </c>
      <c r="AA21" s="318" t="s">
        <v>402</v>
      </c>
      <c r="AB21" s="318" t="s">
        <v>403</v>
      </c>
      <c r="AC21" s="318" t="s">
        <v>418</v>
      </c>
    </row>
    <row r="22" spans="1:30" s="316" customFormat="1" ht="171">
      <c r="B22" s="621" t="s">
        <v>193</v>
      </c>
      <c r="C22" s="620" t="s">
        <v>1634</v>
      </c>
      <c r="D22" s="621" t="s">
        <v>388</v>
      </c>
      <c r="E22" s="621" t="s">
        <v>413</v>
      </c>
      <c r="F22" s="621" t="s">
        <v>391</v>
      </c>
      <c r="G22" s="318" t="s">
        <v>426</v>
      </c>
      <c r="H22" s="318" t="s">
        <v>427</v>
      </c>
      <c r="I22" s="321" t="s">
        <v>428</v>
      </c>
      <c r="J22" s="318" t="s">
        <v>84</v>
      </c>
      <c r="K22" s="622">
        <v>45350</v>
      </c>
      <c r="L22" s="622">
        <v>45626</v>
      </c>
      <c r="M22" s="623" t="s">
        <v>2124</v>
      </c>
      <c r="N22" s="129">
        <v>0</v>
      </c>
      <c r="O22" s="321" t="s">
        <v>206</v>
      </c>
      <c r="P22" s="318" t="s">
        <v>208</v>
      </c>
      <c r="Q22" s="318" t="s">
        <v>354</v>
      </c>
      <c r="R22" s="318" t="s">
        <v>355</v>
      </c>
      <c r="S22" s="318" t="s">
        <v>199</v>
      </c>
      <c r="T22" s="321" t="s">
        <v>199</v>
      </c>
      <c r="U22" s="318" t="s">
        <v>356</v>
      </c>
      <c r="V22" s="318" t="s">
        <v>417</v>
      </c>
      <c r="W22" s="624" t="s">
        <v>357</v>
      </c>
      <c r="X22" s="624" t="s">
        <v>364</v>
      </c>
      <c r="Y22" s="318" t="s">
        <v>199</v>
      </c>
      <c r="Z22" s="318" t="s">
        <v>199</v>
      </c>
      <c r="AA22" s="624" t="s">
        <v>365</v>
      </c>
      <c r="AB22" s="624" t="s">
        <v>366</v>
      </c>
      <c r="AC22" s="318" t="s">
        <v>418</v>
      </c>
    </row>
    <row r="23" spans="1:30" s="316" customFormat="1" ht="171">
      <c r="B23" s="621" t="s">
        <v>193</v>
      </c>
      <c r="C23" s="620" t="s">
        <v>1634</v>
      </c>
      <c r="D23" s="621" t="s">
        <v>388</v>
      </c>
      <c r="E23" s="621" t="s">
        <v>413</v>
      </c>
      <c r="F23" s="621" t="s">
        <v>391</v>
      </c>
      <c r="G23" s="318" t="s">
        <v>2158</v>
      </c>
      <c r="H23" s="318" t="s">
        <v>2158</v>
      </c>
      <c r="I23" s="321" t="s">
        <v>2159</v>
      </c>
      <c r="J23" s="318" t="s">
        <v>84</v>
      </c>
      <c r="K23" s="622">
        <v>45597</v>
      </c>
      <c r="L23" s="622">
        <v>45641</v>
      </c>
      <c r="M23" s="623" t="s">
        <v>2124</v>
      </c>
      <c r="N23" s="129">
        <v>0</v>
      </c>
      <c r="O23" s="321" t="s">
        <v>206</v>
      </c>
      <c r="P23" s="318" t="s">
        <v>208</v>
      </c>
      <c r="Q23" s="318" t="s">
        <v>399</v>
      </c>
      <c r="R23" s="318" t="s">
        <v>354</v>
      </c>
      <c r="S23" s="318" t="s">
        <v>355</v>
      </c>
      <c r="T23" s="321" t="s">
        <v>199</v>
      </c>
      <c r="U23" s="318" t="s">
        <v>356</v>
      </c>
      <c r="V23" s="318" t="s">
        <v>417</v>
      </c>
      <c r="W23" s="318" t="s">
        <v>364</v>
      </c>
      <c r="X23" s="318" t="s">
        <v>199</v>
      </c>
      <c r="Y23" s="318" t="s">
        <v>199</v>
      </c>
      <c r="Z23" s="318" t="s">
        <v>199</v>
      </c>
      <c r="AA23" s="318" t="s">
        <v>408</v>
      </c>
      <c r="AB23" s="318" t="s">
        <v>409</v>
      </c>
      <c r="AC23" s="318" t="s">
        <v>418</v>
      </c>
    </row>
    <row r="24" spans="1:30" s="316" customFormat="1" ht="171">
      <c r="B24" s="621" t="s">
        <v>193</v>
      </c>
      <c r="C24" s="620" t="s">
        <v>1634</v>
      </c>
      <c r="D24" s="621" t="s">
        <v>388</v>
      </c>
      <c r="E24" s="621" t="s">
        <v>413</v>
      </c>
      <c r="F24" s="621" t="s">
        <v>391</v>
      </c>
      <c r="G24" s="318" t="s">
        <v>432</v>
      </c>
      <c r="H24" s="318" t="s">
        <v>433</v>
      </c>
      <c r="I24" s="321" t="s">
        <v>434</v>
      </c>
      <c r="J24" s="318" t="s">
        <v>84</v>
      </c>
      <c r="K24" s="622">
        <v>45350</v>
      </c>
      <c r="L24" s="622">
        <v>45626</v>
      </c>
      <c r="M24" s="623" t="s">
        <v>2124</v>
      </c>
      <c r="N24" s="129">
        <v>0</v>
      </c>
      <c r="O24" s="321" t="s">
        <v>206</v>
      </c>
      <c r="P24" s="318" t="s">
        <v>208</v>
      </c>
      <c r="Q24" s="318" t="s">
        <v>399</v>
      </c>
      <c r="R24" s="318" t="s">
        <v>354</v>
      </c>
      <c r="S24" s="318" t="s">
        <v>355</v>
      </c>
      <c r="T24" s="321" t="s">
        <v>199</v>
      </c>
      <c r="U24" s="318" t="s">
        <v>356</v>
      </c>
      <c r="V24" s="318" t="s">
        <v>417</v>
      </c>
      <c r="W24" s="318" t="s">
        <v>364</v>
      </c>
      <c r="X24" s="318" t="s">
        <v>199</v>
      </c>
      <c r="Y24" s="318" t="s">
        <v>199</v>
      </c>
      <c r="Z24" s="318" t="s">
        <v>199</v>
      </c>
      <c r="AA24" s="318" t="s">
        <v>408</v>
      </c>
      <c r="AB24" s="318" t="s">
        <v>409</v>
      </c>
      <c r="AC24" s="318" t="s">
        <v>418</v>
      </c>
    </row>
    <row r="25" spans="1:30" s="316" customFormat="1" ht="171">
      <c r="B25" s="318" t="s">
        <v>516</v>
      </c>
      <c r="C25" s="620" t="s">
        <v>517</v>
      </c>
      <c r="D25" s="318" t="s">
        <v>1456</v>
      </c>
      <c r="E25" s="318" t="s">
        <v>1458</v>
      </c>
      <c r="F25" s="318" t="s">
        <v>1459</v>
      </c>
      <c r="G25" s="318" t="s">
        <v>1465</v>
      </c>
      <c r="H25" s="318" t="s">
        <v>1466</v>
      </c>
      <c r="I25" s="321" t="s">
        <v>1467</v>
      </c>
      <c r="J25" s="318" t="s">
        <v>119</v>
      </c>
      <c r="K25" s="622">
        <v>45292</v>
      </c>
      <c r="L25" s="622">
        <v>45626</v>
      </c>
      <c r="M25" s="623" t="s">
        <v>2124</v>
      </c>
      <c r="N25" s="129">
        <v>2590060731.1999998</v>
      </c>
      <c r="O25" s="318" t="s">
        <v>2160</v>
      </c>
      <c r="P25" s="318" t="s">
        <v>1469</v>
      </c>
      <c r="Q25" s="318" t="s">
        <v>199</v>
      </c>
      <c r="R25" s="318" t="s">
        <v>199</v>
      </c>
      <c r="S25" s="318" t="s">
        <v>199</v>
      </c>
      <c r="T25" s="318" t="s">
        <v>199</v>
      </c>
      <c r="U25" s="318" t="s">
        <v>209</v>
      </c>
      <c r="V25" s="318" t="s">
        <v>248</v>
      </c>
      <c r="W25" s="318" t="s">
        <v>199</v>
      </c>
      <c r="X25" s="318" t="s">
        <v>199</v>
      </c>
      <c r="Y25" s="318" t="s">
        <v>199</v>
      </c>
      <c r="Z25" s="318" t="s">
        <v>199</v>
      </c>
      <c r="AA25" s="318" t="s">
        <v>199</v>
      </c>
      <c r="AB25" s="318" t="s">
        <v>199</v>
      </c>
      <c r="AC25" s="318" t="s">
        <v>1464</v>
      </c>
    </row>
    <row r="26" spans="1:30" s="316" customFormat="1" ht="142.5">
      <c r="B26" s="318" t="s">
        <v>453</v>
      </c>
      <c r="C26" s="620" t="s">
        <v>859</v>
      </c>
      <c r="D26" s="318" t="s">
        <v>1280</v>
      </c>
      <c r="E26" s="318" t="s">
        <v>1395</v>
      </c>
      <c r="F26" s="318" t="s">
        <v>1167</v>
      </c>
      <c r="G26" s="317" t="s">
        <v>1396</v>
      </c>
      <c r="H26" s="318" t="s">
        <v>1397</v>
      </c>
      <c r="I26" s="318" t="s">
        <v>1398</v>
      </c>
      <c r="J26" s="627" t="s">
        <v>99</v>
      </c>
      <c r="K26" s="622">
        <v>45306</v>
      </c>
      <c r="L26" s="622">
        <v>45380</v>
      </c>
      <c r="M26" s="623">
        <v>1</v>
      </c>
      <c r="N26" s="129">
        <v>0</v>
      </c>
      <c r="O26" s="321" t="s">
        <v>206</v>
      </c>
      <c r="P26" s="318" t="s">
        <v>355</v>
      </c>
      <c r="Q26" s="318" t="s">
        <v>199</v>
      </c>
      <c r="R26" s="318" t="s">
        <v>199</v>
      </c>
      <c r="S26" s="318" t="s">
        <v>199</v>
      </c>
      <c r="T26" s="318" t="s">
        <v>199</v>
      </c>
      <c r="U26" s="318" t="s">
        <v>417</v>
      </c>
      <c r="V26" s="318" t="s">
        <v>199</v>
      </c>
      <c r="W26" s="318" t="s">
        <v>199</v>
      </c>
      <c r="X26" s="318" t="s">
        <v>199</v>
      </c>
      <c r="Y26" s="318" t="s">
        <v>199</v>
      </c>
      <c r="Z26" s="318" t="s">
        <v>199</v>
      </c>
      <c r="AA26" s="318" t="s">
        <v>199</v>
      </c>
      <c r="AB26" s="318" t="s">
        <v>199</v>
      </c>
      <c r="AC26" s="318" t="s">
        <v>497</v>
      </c>
    </row>
    <row r="27" spans="1:30" s="316" customFormat="1" ht="142.5">
      <c r="B27" s="318" t="s">
        <v>453</v>
      </c>
      <c r="C27" s="620" t="s">
        <v>859</v>
      </c>
      <c r="D27" s="318" t="s">
        <v>860</v>
      </c>
      <c r="E27" s="318" t="s">
        <v>862</v>
      </c>
      <c r="F27" s="318" t="s">
        <v>754</v>
      </c>
      <c r="G27" s="318" t="s">
        <v>915</v>
      </c>
      <c r="H27" s="318" t="s">
        <v>916</v>
      </c>
      <c r="I27" s="321" t="s">
        <v>267</v>
      </c>
      <c r="J27" s="321" t="s">
        <v>72</v>
      </c>
      <c r="K27" s="622">
        <v>45383</v>
      </c>
      <c r="L27" s="622">
        <v>45657</v>
      </c>
      <c r="M27" s="623" t="s">
        <v>2124</v>
      </c>
      <c r="N27" s="628">
        <v>92859240</v>
      </c>
      <c r="O27" s="629" t="s">
        <v>2161</v>
      </c>
      <c r="P27" s="318" t="s">
        <v>207</v>
      </c>
      <c r="Q27" s="318" t="s">
        <v>902</v>
      </c>
      <c r="R27" s="318" t="s">
        <v>199</v>
      </c>
      <c r="S27" s="318" t="s">
        <v>199</v>
      </c>
      <c r="T27" s="318" t="s">
        <v>199</v>
      </c>
      <c r="U27" s="621" t="s">
        <v>364</v>
      </c>
      <c r="V27" s="318" t="s">
        <v>248</v>
      </c>
      <c r="W27" s="318" t="s">
        <v>199</v>
      </c>
      <c r="X27" s="318" t="s">
        <v>199</v>
      </c>
      <c r="Y27" s="318" t="s">
        <v>199</v>
      </c>
      <c r="Z27" s="318" t="s">
        <v>199</v>
      </c>
      <c r="AA27" s="318" t="s">
        <v>408</v>
      </c>
      <c r="AB27" s="318" t="s">
        <v>409</v>
      </c>
      <c r="AC27" s="321" t="s">
        <v>261</v>
      </c>
      <c r="AD27" s="319" t="s">
        <v>1937</v>
      </c>
    </row>
    <row r="28" spans="1:30" s="316" customFormat="1" ht="171">
      <c r="B28" s="318" t="s">
        <v>193</v>
      </c>
      <c r="C28" s="620" t="s">
        <v>1634</v>
      </c>
      <c r="D28" s="318" t="s">
        <v>250</v>
      </c>
      <c r="E28" s="318" t="s">
        <v>252</v>
      </c>
      <c r="F28" s="318" t="s">
        <v>198</v>
      </c>
      <c r="G28" s="318" t="s">
        <v>265</v>
      </c>
      <c r="H28" s="318" t="s">
        <v>266</v>
      </c>
      <c r="I28" s="321" t="s">
        <v>267</v>
      </c>
      <c r="J28" s="321" t="s">
        <v>72</v>
      </c>
      <c r="K28" s="622">
        <v>45293</v>
      </c>
      <c r="L28" s="622">
        <v>45625</v>
      </c>
      <c r="M28" s="623" t="s">
        <v>2124</v>
      </c>
      <c r="N28" s="129">
        <v>0</v>
      </c>
      <c r="O28" s="321" t="s">
        <v>206</v>
      </c>
      <c r="P28" s="318" t="s">
        <v>207</v>
      </c>
      <c r="Q28" s="318" t="s">
        <v>208</v>
      </c>
      <c r="R28" s="318" t="s">
        <v>199</v>
      </c>
      <c r="S28" s="318" t="s">
        <v>199</v>
      </c>
      <c r="T28" s="318" t="s">
        <v>199</v>
      </c>
      <c r="U28" s="318" t="s">
        <v>209</v>
      </c>
      <c r="V28" s="318" t="s">
        <v>199</v>
      </c>
      <c r="W28" s="318" t="s">
        <v>199</v>
      </c>
      <c r="X28" s="318" t="s">
        <v>199</v>
      </c>
      <c r="Y28" s="318" t="s">
        <v>199</v>
      </c>
      <c r="Z28" s="318" t="s">
        <v>199</v>
      </c>
      <c r="AA28" s="318" t="s">
        <v>199</v>
      </c>
      <c r="AB28" s="318" t="s">
        <v>199</v>
      </c>
      <c r="AC28" s="321" t="s">
        <v>261</v>
      </c>
    </row>
    <row r="29" spans="1:30" s="316" customFormat="1" ht="142.5">
      <c r="B29" s="318" t="s">
        <v>453</v>
      </c>
      <c r="C29" s="620" t="s">
        <v>859</v>
      </c>
      <c r="D29" s="318" t="s">
        <v>860</v>
      </c>
      <c r="E29" s="318" t="s">
        <v>862</v>
      </c>
      <c r="F29" s="318" t="s">
        <v>754</v>
      </c>
      <c r="G29" s="318" t="s">
        <v>906</v>
      </c>
      <c r="H29" s="318" t="s">
        <v>907</v>
      </c>
      <c r="I29" s="321" t="s">
        <v>267</v>
      </c>
      <c r="J29" s="321" t="s">
        <v>72</v>
      </c>
      <c r="K29" s="622">
        <v>45293</v>
      </c>
      <c r="L29" s="622">
        <v>45626</v>
      </c>
      <c r="M29" s="623" t="s">
        <v>2124</v>
      </c>
      <c r="N29" s="628">
        <v>186798112</v>
      </c>
      <c r="O29" s="629" t="s">
        <v>2162</v>
      </c>
      <c r="P29" s="318" t="s">
        <v>207</v>
      </c>
      <c r="Q29" s="318" t="s">
        <v>902</v>
      </c>
      <c r="R29" s="318" t="s">
        <v>199</v>
      </c>
      <c r="S29" s="318" t="s">
        <v>199</v>
      </c>
      <c r="T29" s="318" t="s">
        <v>199</v>
      </c>
      <c r="U29" s="621" t="s">
        <v>364</v>
      </c>
      <c r="V29" s="318" t="s">
        <v>248</v>
      </c>
      <c r="W29" s="318" t="s">
        <v>199</v>
      </c>
      <c r="X29" s="318" t="s">
        <v>199</v>
      </c>
      <c r="Y29" s="318" t="s">
        <v>199</v>
      </c>
      <c r="Z29" s="318" t="s">
        <v>199</v>
      </c>
      <c r="AA29" s="318" t="s">
        <v>408</v>
      </c>
      <c r="AB29" s="318" t="s">
        <v>409</v>
      </c>
      <c r="AC29" s="321" t="s">
        <v>261</v>
      </c>
    </row>
    <row r="30" spans="1:30" s="316" customFormat="1" ht="99.75">
      <c r="B30" s="318" t="s">
        <v>453</v>
      </c>
      <c r="C30" s="620" t="s">
        <v>454</v>
      </c>
      <c r="D30" s="318" t="s">
        <v>705</v>
      </c>
      <c r="E30" s="318" t="s">
        <v>706</v>
      </c>
      <c r="F30" s="318" t="s">
        <v>552</v>
      </c>
      <c r="G30" s="318" t="s">
        <v>810</v>
      </c>
      <c r="H30" s="318" t="s">
        <v>811</v>
      </c>
      <c r="I30" s="321" t="s">
        <v>812</v>
      </c>
      <c r="J30" s="318" t="s">
        <v>99</v>
      </c>
      <c r="K30" s="622">
        <v>45323</v>
      </c>
      <c r="L30" s="622">
        <v>45412</v>
      </c>
      <c r="M30" s="623">
        <v>1</v>
      </c>
      <c r="N30" s="129">
        <f>(1*20*4)*(4687696/30/8)</f>
        <v>1562565.3333333333</v>
      </c>
      <c r="O30" s="318">
        <v>186</v>
      </c>
      <c r="P30" s="318" t="s">
        <v>374</v>
      </c>
      <c r="Q30" s="318" t="s">
        <v>199</v>
      </c>
      <c r="R30" s="318" t="s">
        <v>199</v>
      </c>
      <c r="S30" s="318" t="s">
        <v>199</v>
      </c>
      <c r="T30" s="318" t="s">
        <v>199</v>
      </c>
      <c r="U30" s="318" t="s">
        <v>487</v>
      </c>
      <c r="V30" s="318" t="s">
        <v>248</v>
      </c>
      <c r="W30" s="318" t="s">
        <v>199</v>
      </c>
      <c r="X30" s="318" t="s">
        <v>199</v>
      </c>
      <c r="Y30" s="318" t="s">
        <v>199</v>
      </c>
      <c r="Z30" s="318" t="s">
        <v>199</v>
      </c>
      <c r="AA30" s="318" t="s">
        <v>199</v>
      </c>
      <c r="AB30" s="318" t="s">
        <v>199</v>
      </c>
      <c r="AC30" s="318" t="s">
        <v>655</v>
      </c>
    </row>
    <row r="31" spans="1:30" s="316" customFormat="1" ht="171">
      <c r="B31" s="318" t="s">
        <v>516</v>
      </c>
      <c r="C31" s="620" t="s">
        <v>517</v>
      </c>
      <c r="D31" s="318" t="s">
        <v>674</v>
      </c>
      <c r="E31" s="318" t="s">
        <v>676</v>
      </c>
      <c r="F31" s="318" t="s">
        <v>281</v>
      </c>
      <c r="G31" s="318" t="s">
        <v>690</v>
      </c>
      <c r="H31" s="318" t="s">
        <v>691</v>
      </c>
      <c r="I31" s="321" t="s">
        <v>692</v>
      </c>
      <c r="J31" s="318" t="s">
        <v>119</v>
      </c>
      <c r="K31" s="622">
        <v>45323</v>
      </c>
      <c r="L31" s="622">
        <v>45412</v>
      </c>
      <c r="M31" s="623">
        <v>1</v>
      </c>
      <c r="N31" s="129">
        <v>125310321.59999999</v>
      </c>
      <c r="O31" s="321" t="s">
        <v>2163</v>
      </c>
      <c r="P31" s="318" t="s">
        <v>400</v>
      </c>
      <c r="Q31" s="318" t="s">
        <v>374</v>
      </c>
      <c r="R31" s="318" t="s">
        <v>199</v>
      </c>
      <c r="S31" s="318" t="s">
        <v>199</v>
      </c>
      <c r="T31" s="318" t="s">
        <v>199</v>
      </c>
      <c r="U31" s="318" t="s">
        <v>364</v>
      </c>
      <c r="V31" s="318" t="s">
        <v>487</v>
      </c>
      <c r="W31" s="318" t="s">
        <v>248</v>
      </c>
      <c r="X31" s="318" t="s">
        <v>199</v>
      </c>
      <c r="Y31" s="318" t="s">
        <v>199</v>
      </c>
      <c r="Z31" s="318" t="s">
        <v>199</v>
      </c>
      <c r="AA31" s="318" t="s">
        <v>402</v>
      </c>
      <c r="AB31" s="318" t="s">
        <v>695</v>
      </c>
      <c r="AC31" s="318" t="s">
        <v>655</v>
      </c>
    </row>
    <row r="32" spans="1:30" s="316" customFormat="1" ht="142.5">
      <c r="B32" s="318" t="s">
        <v>453</v>
      </c>
      <c r="C32" s="620" t="s">
        <v>859</v>
      </c>
      <c r="D32" s="318" t="s">
        <v>1105</v>
      </c>
      <c r="E32" s="318" t="s">
        <v>1115</v>
      </c>
      <c r="F32" s="318" t="s">
        <v>754</v>
      </c>
      <c r="G32" s="318" t="s">
        <v>1119</v>
      </c>
      <c r="H32" s="318" t="s">
        <v>2164</v>
      </c>
      <c r="I32" s="630" t="s">
        <v>1121</v>
      </c>
      <c r="J32" s="622" t="s">
        <v>220</v>
      </c>
      <c r="K32" s="622">
        <v>45566</v>
      </c>
      <c r="L32" s="622">
        <v>45641</v>
      </c>
      <c r="M32" s="623" t="s">
        <v>2124</v>
      </c>
      <c r="N32" s="631">
        <v>21600413</v>
      </c>
      <c r="O32" s="629">
        <v>296</v>
      </c>
      <c r="P32" s="318" t="s">
        <v>355</v>
      </c>
      <c r="Q32" s="318" t="s">
        <v>199</v>
      </c>
      <c r="R32" s="318" t="s">
        <v>199</v>
      </c>
      <c r="S32" s="318" t="s">
        <v>199</v>
      </c>
      <c r="T32" s="318" t="s">
        <v>199</v>
      </c>
      <c r="U32" s="318" t="s">
        <v>357</v>
      </c>
      <c r="V32" s="318" t="s">
        <v>417</v>
      </c>
      <c r="W32" s="318" t="s">
        <v>487</v>
      </c>
      <c r="X32" s="318" t="s">
        <v>248</v>
      </c>
      <c r="Y32" s="318" t="s">
        <v>199</v>
      </c>
      <c r="Z32" s="318" t="s">
        <v>199</v>
      </c>
      <c r="AA32" s="621" t="s">
        <v>199</v>
      </c>
      <c r="AB32" s="632" t="s">
        <v>199</v>
      </c>
      <c r="AC32" s="621" t="s">
        <v>958</v>
      </c>
    </row>
    <row r="33" spans="2:30" s="316" customFormat="1" ht="171">
      <c r="B33" s="318" t="s">
        <v>516</v>
      </c>
      <c r="C33" s="620" t="s">
        <v>517</v>
      </c>
      <c r="D33" s="318" t="s">
        <v>1474</v>
      </c>
      <c r="E33" s="318" t="s">
        <v>1484</v>
      </c>
      <c r="F33" s="318" t="s">
        <v>281</v>
      </c>
      <c r="G33" s="318" t="s">
        <v>1485</v>
      </c>
      <c r="H33" s="318" t="s">
        <v>1486</v>
      </c>
      <c r="I33" s="321" t="s">
        <v>1487</v>
      </c>
      <c r="J33" s="318" t="s">
        <v>537</v>
      </c>
      <c r="K33" s="622">
        <v>45323</v>
      </c>
      <c r="L33" s="622">
        <v>45641</v>
      </c>
      <c r="M33" s="623" t="s">
        <v>2124</v>
      </c>
      <c r="N33" s="129">
        <f>(3*20*10.5)*(3886560/30/8)</f>
        <v>10202220</v>
      </c>
      <c r="O33" s="318" t="s">
        <v>2165</v>
      </c>
      <c r="P33" s="318" t="s">
        <v>476</v>
      </c>
      <c r="Q33" s="318" t="s">
        <v>199</v>
      </c>
      <c r="R33" s="318" t="s">
        <v>199</v>
      </c>
      <c r="S33" s="318" t="s">
        <v>199</v>
      </c>
      <c r="T33" s="318" t="s">
        <v>199</v>
      </c>
      <c r="U33" s="318" t="s">
        <v>209</v>
      </c>
      <c r="V33" s="318" t="s">
        <v>248</v>
      </c>
      <c r="W33" s="318" t="s">
        <v>199</v>
      </c>
      <c r="X33" s="318" t="s">
        <v>199</v>
      </c>
      <c r="Y33" s="318" t="s">
        <v>199</v>
      </c>
      <c r="Z33" s="318" t="s">
        <v>199</v>
      </c>
      <c r="AA33" s="318" t="s">
        <v>199</v>
      </c>
      <c r="AB33" s="318" t="s">
        <v>199</v>
      </c>
      <c r="AC33" s="318" t="s">
        <v>1488</v>
      </c>
    </row>
    <row r="34" spans="2:30" s="316" customFormat="1" ht="99.75">
      <c r="B34" s="318" t="s">
        <v>453</v>
      </c>
      <c r="C34" s="620" t="s">
        <v>454</v>
      </c>
      <c r="D34" s="318" t="s">
        <v>705</v>
      </c>
      <c r="E34" s="318" t="s">
        <v>706</v>
      </c>
      <c r="F34" s="318" t="s">
        <v>552</v>
      </c>
      <c r="G34" s="317" t="s">
        <v>798</v>
      </c>
      <c r="H34" s="318" t="s">
        <v>799</v>
      </c>
      <c r="I34" s="321" t="s">
        <v>485</v>
      </c>
      <c r="J34" s="318" t="s">
        <v>99</v>
      </c>
      <c r="K34" s="622">
        <v>45352</v>
      </c>
      <c r="L34" s="622">
        <v>45397</v>
      </c>
      <c r="M34" s="623">
        <v>1</v>
      </c>
      <c r="N34" s="129">
        <v>0</v>
      </c>
      <c r="O34" s="321" t="s">
        <v>206</v>
      </c>
      <c r="P34" s="318" t="s">
        <v>207</v>
      </c>
      <c r="Q34" s="318" t="s">
        <v>208</v>
      </c>
      <c r="R34" s="318" t="s">
        <v>374</v>
      </c>
      <c r="S34" s="318" t="s">
        <v>199</v>
      </c>
      <c r="T34" s="318" t="s">
        <v>199</v>
      </c>
      <c r="U34" s="318" t="s">
        <v>487</v>
      </c>
      <c r="V34" s="318" t="s">
        <v>199</v>
      </c>
      <c r="W34" s="318" t="s">
        <v>199</v>
      </c>
      <c r="X34" s="318" t="s">
        <v>199</v>
      </c>
      <c r="Y34" s="318" t="s">
        <v>199</v>
      </c>
      <c r="Z34" s="318" t="s">
        <v>199</v>
      </c>
      <c r="AA34" s="318" t="s">
        <v>199</v>
      </c>
      <c r="AB34" s="318" t="s">
        <v>199</v>
      </c>
      <c r="AC34" s="318" t="s">
        <v>655</v>
      </c>
    </row>
    <row r="35" spans="2:30" s="316" customFormat="1" ht="142.5">
      <c r="B35" s="318" t="s">
        <v>453</v>
      </c>
      <c r="C35" s="620" t="s">
        <v>859</v>
      </c>
      <c r="D35" s="318" t="s">
        <v>860</v>
      </c>
      <c r="E35" s="318" t="s">
        <v>862</v>
      </c>
      <c r="F35" s="318" t="s">
        <v>552</v>
      </c>
      <c r="G35" s="633" t="s">
        <v>875</v>
      </c>
      <c r="H35" s="633" t="s">
        <v>876</v>
      </c>
      <c r="I35" s="321" t="s">
        <v>877</v>
      </c>
      <c r="J35" s="318" t="s">
        <v>0</v>
      </c>
      <c r="K35" s="622">
        <v>45474</v>
      </c>
      <c r="L35" s="622">
        <v>45641</v>
      </c>
      <c r="M35" s="623" t="s">
        <v>2124</v>
      </c>
      <c r="N35" s="129">
        <v>30000000</v>
      </c>
      <c r="O35" s="634" t="s">
        <v>868</v>
      </c>
      <c r="P35" s="318" t="s">
        <v>449</v>
      </c>
      <c r="Q35" s="318" t="s">
        <v>208</v>
      </c>
      <c r="R35" s="318" t="s">
        <v>354</v>
      </c>
      <c r="S35" s="627" t="s">
        <v>199</v>
      </c>
      <c r="T35" s="627" t="s">
        <v>199</v>
      </c>
      <c r="U35" s="318" t="s">
        <v>209</v>
      </c>
      <c r="V35" s="318" t="s">
        <v>248</v>
      </c>
      <c r="W35" s="318" t="s">
        <v>199</v>
      </c>
      <c r="X35" s="318" t="s">
        <v>199</v>
      </c>
      <c r="Y35" s="318" t="s">
        <v>199</v>
      </c>
      <c r="Z35" s="318" t="s">
        <v>199</v>
      </c>
      <c r="AA35" s="318" t="s">
        <v>199</v>
      </c>
      <c r="AB35" s="318" t="s">
        <v>199</v>
      </c>
      <c r="AC35" s="318" t="s">
        <v>664</v>
      </c>
    </row>
    <row r="36" spans="2:30" s="316" customFormat="1" ht="99.75">
      <c r="B36" s="318" t="s">
        <v>453</v>
      </c>
      <c r="C36" s="620" t="s">
        <v>454</v>
      </c>
      <c r="D36" s="318" t="s">
        <v>705</v>
      </c>
      <c r="E36" s="318" t="s">
        <v>706</v>
      </c>
      <c r="F36" s="318" t="s">
        <v>552</v>
      </c>
      <c r="G36" s="318" t="s">
        <v>717</v>
      </c>
      <c r="H36" s="318" t="s">
        <v>718</v>
      </c>
      <c r="I36" s="321" t="s">
        <v>719</v>
      </c>
      <c r="J36" s="318" t="s">
        <v>0</v>
      </c>
      <c r="K36" s="622">
        <v>45474</v>
      </c>
      <c r="L36" s="622">
        <v>45641</v>
      </c>
      <c r="M36" s="623" t="s">
        <v>2124</v>
      </c>
      <c r="N36" s="635">
        <v>702496.66666666663</v>
      </c>
      <c r="O36" s="318" t="s">
        <v>2166</v>
      </c>
      <c r="P36" s="318" t="s">
        <v>526</v>
      </c>
      <c r="Q36" s="318" t="s">
        <v>374</v>
      </c>
      <c r="R36" s="318" t="s">
        <v>199</v>
      </c>
      <c r="S36" s="318" t="s">
        <v>199</v>
      </c>
      <c r="T36" s="318" t="s">
        <v>199</v>
      </c>
      <c r="U36" s="318" t="s">
        <v>364</v>
      </c>
      <c r="V36" s="318" t="s">
        <v>248</v>
      </c>
      <c r="W36" s="318" t="s">
        <v>199</v>
      </c>
      <c r="X36" s="318" t="s">
        <v>199</v>
      </c>
      <c r="Y36" s="318" t="s">
        <v>199</v>
      </c>
      <c r="Z36" s="318" t="s">
        <v>199</v>
      </c>
      <c r="AA36" s="318" t="s">
        <v>365</v>
      </c>
      <c r="AB36" s="318" t="s">
        <v>1652</v>
      </c>
      <c r="AC36" s="318" t="s">
        <v>528</v>
      </c>
    </row>
    <row r="37" spans="2:30" s="316" customFormat="1" ht="142.5">
      <c r="B37" s="318" t="s">
        <v>453</v>
      </c>
      <c r="C37" s="620" t="s">
        <v>859</v>
      </c>
      <c r="D37" s="318" t="s">
        <v>860</v>
      </c>
      <c r="E37" s="318" t="s">
        <v>973</v>
      </c>
      <c r="F37" s="318" t="s">
        <v>754</v>
      </c>
      <c r="G37" s="318" t="s">
        <v>974</v>
      </c>
      <c r="H37" s="318" t="s">
        <v>975</v>
      </c>
      <c r="I37" s="321" t="s">
        <v>976</v>
      </c>
      <c r="J37" s="318" t="s">
        <v>99</v>
      </c>
      <c r="K37" s="622">
        <v>45323</v>
      </c>
      <c r="L37" s="622">
        <v>45565</v>
      </c>
      <c r="M37" s="623" t="s">
        <v>2124</v>
      </c>
      <c r="N37" s="129">
        <f>(2*20*3)*(4687696/30/8)</f>
        <v>2343848</v>
      </c>
      <c r="O37" s="318">
        <v>186</v>
      </c>
      <c r="P37" s="318" t="s">
        <v>354</v>
      </c>
      <c r="Q37" s="318" t="s">
        <v>199</v>
      </c>
      <c r="R37" s="318" t="s">
        <v>199</v>
      </c>
      <c r="S37" s="318" t="s">
        <v>199</v>
      </c>
      <c r="T37" s="318" t="s">
        <v>199</v>
      </c>
      <c r="U37" s="318" t="s">
        <v>356</v>
      </c>
      <c r="V37" s="318" t="s">
        <v>248</v>
      </c>
      <c r="W37" s="318" t="s">
        <v>199</v>
      </c>
      <c r="X37" s="318" t="s">
        <v>199</v>
      </c>
      <c r="Y37" s="318" t="s">
        <v>199</v>
      </c>
      <c r="Z37" s="318" t="s">
        <v>199</v>
      </c>
      <c r="AA37" s="318" t="s">
        <v>199</v>
      </c>
      <c r="AB37" s="318" t="s">
        <v>199</v>
      </c>
      <c r="AC37" s="318" t="s">
        <v>958</v>
      </c>
    </row>
    <row r="38" spans="2:30" s="316" customFormat="1" ht="99.75">
      <c r="B38" s="318" t="s">
        <v>453</v>
      </c>
      <c r="C38" s="620" t="s">
        <v>454</v>
      </c>
      <c r="D38" s="318" t="s">
        <v>705</v>
      </c>
      <c r="E38" s="318" t="s">
        <v>706</v>
      </c>
      <c r="F38" s="318" t="s">
        <v>552</v>
      </c>
      <c r="G38" s="633" t="s">
        <v>750</v>
      </c>
      <c r="H38" s="318" t="s">
        <v>751</v>
      </c>
      <c r="I38" s="321" t="s">
        <v>752</v>
      </c>
      <c r="J38" s="318" t="s">
        <v>0</v>
      </c>
      <c r="K38" s="622">
        <v>45474</v>
      </c>
      <c r="L38" s="622">
        <v>45641</v>
      </c>
      <c r="M38" s="623" t="s">
        <v>2124</v>
      </c>
      <c r="N38" s="129">
        <v>22331679</v>
      </c>
      <c r="O38" s="634" t="s">
        <v>753</v>
      </c>
      <c r="P38" s="318" t="s">
        <v>449</v>
      </c>
      <c r="Q38" s="318" t="s">
        <v>208</v>
      </c>
      <c r="R38" s="318" t="s">
        <v>374</v>
      </c>
      <c r="S38" s="318" t="s">
        <v>199</v>
      </c>
      <c r="T38" s="318" t="s">
        <v>199</v>
      </c>
      <c r="U38" s="318" t="s">
        <v>487</v>
      </c>
      <c r="V38" s="318" t="s">
        <v>248</v>
      </c>
      <c r="W38" s="318" t="s">
        <v>199</v>
      </c>
      <c r="X38" s="318" t="s">
        <v>199</v>
      </c>
      <c r="Y38" s="318" t="s">
        <v>199</v>
      </c>
      <c r="Z38" s="318" t="s">
        <v>199</v>
      </c>
      <c r="AA38" s="318" t="s">
        <v>199</v>
      </c>
      <c r="AB38" s="318" t="s">
        <v>199</v>
      </c>
      <c r="AC38" s="318" t="s">
        <v>664</v>
      </c>
    </row>
    <row r="39" spans="2:30" s="316" customFormat="1" ht="99.75">
      <c r="B39" s="318" t="s">
        <v>453</v>
      </c>
      <c r="C39" s="620" t="s">
        <v>454</v>
      </c>
      <c r="D39" s="318" t="s">
        <v>705</v>
      </c>
      <c r="E39" s="318" t="s">
        <v>706</v>
      </c>
      <c r="F39" s="318" t="s">
        <v>552</v>
      </c>
      <c r="G39" s="318" t="s">
        <v>808</v>
      </c>
      <c r="H39" s="318" t="s">
        <v>808</v>
      </c>
      <c r="I39" s="321" t="s">
        <v>809</v>
      </c>
      <c r="J39" s="318" t="s">
        <v>0</v>
      </c>
      <c r="K39" s="622">
        <v>45323</v>
      </c>
      <c r="L39" s="622">
        <v>45626</v>
      </c>
      <c r="M39" s="623" t="s">
        <v>2124</v>
      </c>
      <c r="N39" s="129">
        <v>0</v>
      </c>
      <c r="O39" s="626" t="s">
        <v>206</v>
      </c>
      <c r="P39" s="318" t="s">
        <v>207</v>
      </c>
      <c r="Q39" s="318" t="s">
        <v>476</v>
      </c>
      <c r="R39" s="318" t="s">
        <v>199</v>
      </c>
      <c r="S39" s="318" t="s">
        <v>199</v>
      </c>
      <c r="T39" s="318" t="s">
        <v>199</v>
      </c>
      <c r="U39" s="318" t="s">
        <v>487</v>
      </c>
      <c r="V39" s="624" t="s">
        <v>199</v>
      </c>
      <c r="W39" s="318" t="s">
        <v>199</v>
      </c>
      <c r="X39" s="318" t="s">
        <v>199</v>
      </c>
      <c r="Y39" s="318" t="s">
        <v>199</v>
      </c>
      <c r="Z39" s="318" t="s">
        <v>199</v>
      </c>
      <c r="AA39" s="318" t="s">
        <v>199</v>
      </c>
      <c r="AB39" s="318" t="s">
        <v>199</v>
      </c>
      <c r="AC39" s="318" t="s">
        <v>611</v>
      </c>
    </row>
    <row r="40" spans="2:30" s="316" customFormat="1" ht="171">
      <c r="B40" s="318" t="s">
        <v>193</v>
      </c>
      <c r="C40" s="620" t="s">
        <v>1634</v>
      </c>
      <c r="D40" s="318" t="s">
        <v>195</v>
      </c>
      <c r="E40" s="318" t="s">
        <v>197</v>
      </c>
      <c r="F40" s="318" t="s">
        <v>198</v>
      </c>
      <c r="G40" s="318" t="s">
        <v>211</v>
      </c>
      <c r="H40" s="318" t="s">
        <v>212</v>
      </c>
      <c r="I40" s="321" t="s">
        <v>213</v>
      </c>
      <c r="J40" s="321" t="s">
        <v>72</v>
      </c>
      <c r="K40" s="622">
        <v>45292</v>
      </c>
      <c r="L40" s="622">
        <v>45625</v>
      </c>
      <c r="M40" s="623" t="s">
        <v>2124</v>
      </c>
      <c r="N40" s="129">
        <v>0</v>
      </c>
      <c r="O40" s="321" t="s">
        <v>206</v>
      </c>
      <c r="P40" s="318" t="s">
        <v>207</v>
      </c>
      <c r="Q40" s="318" t="s">
        <v>208</v>
      </c>
      <c r="R40" s="318" t="s">
        <v>199</v>
      </c>
      <c r="S40" s="318" t="s">
        <v>199</v>
      </c>
      <c r="T40" s="318" t="s">
        <v>199</v>
      </c>
      <c r="U40" s="318" t="s">
        <v>209</v>
      </c>
      <c r="V40" s="318" t="s">
        <v>199</v>
      </c>
      <c r="W40" s="318" t="s">
        <v>199</v>
      </c>
      <c r="X40" s="318" t="s">
        <v>199</v>
      </c>
      <c r="Y40" s="318" t="s">
        <v>199</v>
      </c>
      <c r="Z40" s="318" t="s">
        <v>199</v>
      </c>
      <c r="AA40" s="318" t="s">
        <v>199</v>
      </c>
      <c r="AB40" s="318" t="s">
        <v>199</v>
      </c>
      <c r="AC40" s="321" t="s">
        <v>210</v>
      </c>
    </row>
    <row r="41" spans="2:30" s="316" customFormat="1" ht="99.75">
      <c r="B41" s="318" t="s">
        <v>453</v>
      </c>
      <c r="C41" s="620" t="s">
        <v>454</v>
      </c>
      <c r="D41" s="318" t="s">
        <v>705</v>
      </c>
      <c r="E41" s="318" t="s">
        <v>706</v>
      </c>
      <c r="F41" s="318" t="s">
        <v>552</v>
      </c>
      <c r="G41" s="318" t="s">
        <v>785</v>
      </c>
      <c r="H41" s="318" t="s">
        <v>786</v>
      </c>
      <c r="I41" s="321" t="s">
        <v>787</v>
      </c>
      <c r="J41" s="318" t="s">
        <v>99</v>
      </c>
      <c r="K41" s="622">
        <v>45292</v>
      </c>
      <c r="L41" s="622">
        <v>45641</v>
      </c>
      <c r="M41" s="623" t="s">
        <v>2124</v>
      </c>
      <c r="N41" s="129">
        <v>0</v>
      </c>
      <c r="O41" s="321" t="s">
        <v>206</v>
      </c>
      <c r="P41" s="318" t="s">
        <v>374</v>
      </c>
      <c r="Q41" s="318" t="s">
        <v>199</v>
      </c>
      <c r="R41" s="318" t="s">
        <v>199</v>
      </c>
      <c r="S41" s="318" t="s">
        <v>199</v>
      </c>
      <c r="T41" s="318" t="s">
        <v>199</v>
      </c>
      <c r="U41" s="318" t="s">
        <v>487</v>
      </c>
      <c r="V41" s="318" t="s">
        <v>199</v>
      </c>
      <c r="W41" s="318" t="s">
        <v>199</v>
      </c>
      <c r="X41" s="318" t="s">
        <v>199</v>
      </c>
      <c r="Y41" s="318" t="s">
        <v>199</v>
      </c>
      <c r="Z41" s="318" t="s">
        <v>199</v>
      </c>
      <c r="AA41" s="318" t="s">
        <v>199</v>
      </c>
      <c r="AB41" s="318" t="s">
        <v>199</v>
      </c>
      <c r="AC41" s="318" t="s">
        <v>655</v>
      </c>
    </row>
    <row r="42" spans="2:30" s="316" customFormat="1" ht="99.75">
      <c r="B42" s="318" t="s">
        <v>453</v>
      </c>
      <c r="C42" s="620" t="s">
        <v>454</v>
      </c>
      <c r="D42" s="318" t="s">
        <v>705</v>
      </c>
      <c r="E42" s="318" t="s">
        <v>706</v>
      </c>
      <c r="F42" s="318" t="s">
        <v>552</v>
      </c>
      <c r="G42" s="318" t="s">
        <v>825</v>
      </c>
      <c r="H42" s="318" t="s">
        <v>826</v>
      </c>
      <c r="I42" s="321" t="s">
        <v>827</v>
      </c>
      <c r="J42" s="318" t="s">
        <v>0</v>
      </c>
      <c r="K42" s="622">
        <v>45323</v>
      </c>
      <c r="L42" s="622">
        <v>45641</v>
      </c>
      <c r="M42" s="623" t="s">
        <v>2124</v>
      </c>
      <c r="N42" s="129">
        <v>0</v>
      </c>
      <c r="O42" s="321" t="s">
        <v>206</v>
      </c>
      <c r="P42" s="318" t="s">
        <v>207</v>
      </c>
      <c r="Q42" s="318" t="s">
        <v>374</v>
      </c>
      <c r="R42" s="318" t="s">
        <v>199</v>
      </c>
      <c r="S42" s="318" t="s">
        <v>199</v>
      </c>
      <c r="T42" s="318" t="s">
        <v>199</v>
      </c>
      <c r="U42" s="318" t="s">
        <v>487</v>
      </c>
      <c r="V42" s="318" t="s">
        <v>625</v>
      </c>
      <c r="W42" s="318" t="s">
        <v>199</v>
      </c>
      <c r="X42" s="318" t="s">
        <v>199</v>
      </c>
      <c r="Y42" s="318" t="s">
        <v>199</v>
      </c>
      <c r="Z42" s="318" t="s">
        <v>199</v>
      </c>
      <c r="AA42" s="318" t="s">
        <v>199</v>
      </c>
      <c r="AB42" s="318" t="s">
        <v>199</v>
      </c>
      <c r="AC42" s="318" t="s">
        <v>611</v>
      </c>
      <c r="AD42" s="319" t="s">
        <v>1934</v>
      </c>
    </row>
    <row r="43" spans="2:30" s="316" customFormat="1" ht="142.5">
      <c r="B43" s="318" t="s">
        <v>453</v>
      </c>
      <c r="C43" s="620" t="s">
        <v>859</v>
      </c>
      <c r="D43" s="318" t="s">
        <v>1223</v>
      </c>
      <c r="E43" s="318" t="s">
        <v>1245</v>
      </c>
      <c r="F43" s="318" t="s">
        <v>1167</v>
      </c>
      <c r="G43" s="318" t="s">
        <v>2191</v>
      </c>
      <c r="H43" s="318" t="s">
        <v>1272</v>
      </c>
      <c r="I43" s="621" t="s">
        <v>1273</v>
      </c>
      <c r="J43" s="627" t="s">
        <v>99</v>
      </c>
      <c r="K43" s="622">
        <v>45397</v>
      </c>
      <c r="L43" s="622">
        <v>45641</v>
      </c>
      <c r="M43" s="623" t="s">
        <v>2124</v>
      </c>
      <c r="N43" s="129">
        <f>(5.6*20*2.5)*(10000000/30/8)</f>
        <v>11666666.666666666</v>
      </c>
      <c r="O43" s="318">
        <v>189</v>
      </c>
      <c r="P43" s="318" t="s">
        <v>1250</v>
      </c>
      <c r="Q43" s="318" t="s">
        <v>1260</v>
      </c>
      <c r="R43" s="318" t="s">
        <v>1267</v>
      </c>
      <c r="S43" s="318" t="s">
        <v>354</v>
      </c>
      <c r="T43" s="627" t="s">
        <v>199</v>
      </c>
      <c r="U43" s="318" t="s">
        <v>209</v>
      </c>
      <c r="V43" s="318" t="s">
        <v>248</v>
      </c>
      <c r="W43" s="318" t="s">
        <v>199</v>
      </c>
      <c r="X43" s="318" t="s">
        <v>199</v>
      </c>
      <c r="Y43" s="318" t="s">
        <v>199</v>
      </c>
      <c r="Z43" s="318" t="s">
        <v>199</v>
      </c>
      <c r="AA43" s="318" t="s">
        <v>199</v>
      </c>
      <c r="AB43" s="318" t="s">
        <v>199</v>
      </c>
      <c r="AC43" s="318" t="s">
        <v>199</v>
      </c>
    </row>
    <row r="44" spans="2:30" s="316" customFormat="1" ht="142.5">
      <c r="B44" s="318" t="s">
        <v>453</v>
      </c>
      <c r="C44" s="620" t="s">
        <v>859</v>
      </c>
      <c r="D44" s="318" t="s">
        <v>1223</v>
      </c>
      <c r="E44" s="318" t="s">
        <v>1320</v>
      </c>
      <c r="F44" s="318" t="s">
        <v>1167</v>
      </c>
      <c r="G44" s="318" t="s">
        <v>1324</v>
      </c>
      <c r="H44" s="318" t="s">
        <v>1325</v>
      </c>
      <c r="I44" s="621" t="s">
        <v>1326</v>
      </c>
      <c r="J44" s="627" t="s">
        <v>99</v>
      </c>
      <c r="K44" s="622">
        <v>45488</v>
      </c>
      <c r="L44" s="622">
        <v>45641</v>
      </c>
      <c r="M44" s="623" t="s">
        <v>2124</v>
      </c>
      <c r="N44" s="129">
        <f>(4.8*20*0.5)*(10000000/30/8)</f>
        <v>2000000</v>
      </c>
      <c r="O44" s="318">
        <v>189</v>
      </c>
      <c r="P44" s="318" t="s">
        <v>1250</v>
      </c>
      <c r="Q44" s="318" t="s">
        <v>1267</v>
      </c>
      <c r="R44" s="318" t="s">
        <v>354</v>
      </c>
      <c r="S44" s="627" t="s">
        <v>199</v>
      </c>
      <c r="T44" s="627" t="s">
        <v>199</v>
      </c>
      <c r="U44" s="318" t="s">
        <v>487</v>
      </c>
      <c r="V44" s="318" t="s">
        <v>248</v>
      </c>
      <c r="W44" s="318" t="s">
        <v>199</v>
      </c>
      <c r="X44" s="318" t="s">
        <v>199</v>
      </c>
      <c r="Y44" s="318" t="s">
        <v>199</v>
      </c>
      <c r="Z44" s="318" t="s">
        <v>199</v>
      </c>
      <c r="AA44" s="318" t="s">
        <v>199</v>
      </c>
      <c r="AB44" s="318" t="s">
        <v>199</v>
      </c>
      <c r="AC44" s="318" t="s">
        <v>199</v>
      </c>
    </row>
    <row r="45" spans="2:30" s="316" customFormat="1" ht="99.75">
      <c r="B45" s="318" t="s">
        <v>453</v>
      </c>
      <c r="C45" s="620" t="s">
        <v>454</v>
      </c>
      <c r="D45" s="318" t="s">
        <v>705</v>
      </c>
      <c r="E45" s="318" t="s">
        <v>706</v>
      </c>
      <c r="F45" s="318" t="s">
        <v>552</v>
      </c>
      <c r="G45" s="318" t="s">
        <v>707</v>
      </c>
      <c r="H45" s="318" t="s">
        <v>708</v>
      </c>
      <c r="I45" s="321" t="s">
        <v>709</v>
      </c>
      <c r="J45" s="318" t="s">
        <v>0</v>
      </c>
      <c r="K45" s="622">
        <v>45292</v>
      </c>
      <c r="L45" s="636">
        <v>45473</v>
      </c>
      <c r="M45" s="623">
        <v>1</v>
      </c>
      <c r="N45" s="129">
        <v>439060.41666666663</v>
      </c>
      <c r="O45" s="318" t="s">
        <v>2166</v>
      </c>
      <c r="P45" s="318" t="s">
        <v>526</v>
      </c>
      <c r="Q45" s="318" t="s">
        <v>374</v>
      </c>
      <c r="R45" s="318" t="s">
        <v>199</v>
      </c>
      <c r="S45" s="318" t="s">
        <v>199</v>
      </c>
      <c r="T45" s="318" t="s">
        <v>199</v>
      </c>
      <c r="U45" s="318" t="s">
        <v>364</v>
      </c>
      <c r="V45" s="318" t="s">
        <v>248</v>
      </c>
      <c r="W45" s="318" t="s">
        <v>199</v>
      </c>
      <c r="X45" s="318" t="s">
        <v>199</v>
      </c>
      <c r="Y45" s="318" t="s">
        <v>199</v>
      </c>
      <c r="Z45" s="318" t="s">
        <v>199</v>
      </c>
      <c r="AA45" s="318" t="s">
        <v>365</v>
      </c>
      <c r="AB45" s="318" t="s">
        <v>710</v>
      </c>
      <c r="AC45" s="318" t="s">
        <v>528</v>
      </c>
    </row>
    <row r="46" spans="2:30" s="316" customFormat="1" ht="99.75">
      <c r="B46" s="318" t="s">
        <v>453</v>
      </c>
      <c r="C46" s="620" t="s">
        <v>454</v>
      </c>
      <c r="D46" s="318" t="s">
        <v>705</v>
      </c>
      <c r="E46" s="318" t="s">
        <v>706</v>
      </c>
      <c r="F46" s="318" t="s">
        <v>552</v>
      </c>
      <c r="G46" s="318" t="s">
        <v>711</v>
      </c>
      <c r="H46" s="318" t="s">
        <v>712</v>
      </c>
      <c r="I46" s="321" t="s">
        <v>709</v>
      </c>
      <c r="J46" s="318" t="s">
        <v>0</v>
      </c>
      <c r="K46" s="622">
        <v>45474</v>
      </c>
      <c r="L46" s="636">
        <v>45641</v>
      </c>
      <c r="M46" s="623" t="s">
        <v>2124</v>
      </c>
      <c r="N46" s="129">
        <v>439060.41666666663</v>
      </c>
      <c r="O46" s="637" t="s">
        <v>2166</v>
      </c>
      <c r="P46" s="318" t="s">
        <v>526</v>
      </c>
      <c r="Q46" s="318" t="s">
        <v>374</v>
      </c>
      <c r="R46" s="318" t="s">
        <v>199</v>
      </c>
      <c r="S46" s="318" t="s">
        <v>199</v>
      </c>
      <c r="T46" s="318" t="s">
        <v>199</v>
      </c>
      <c r="U46" s="318" t="s">
        <v>364</v>
      </c>
      <c r="V46" s="318" t="s">
        <v>248</v>
      </c>
      <c r="W46" s="318" t="s">
        <v>199</v>
      </c>
      <c r="X46" s="318" t="s">
        <v>199</v>
      </c>
      <c r="Y46" s="318" t="s">
        <v>199</v>
      </c>
      <c r="Z46" s="318" t="s">
        <v>199</v>
      </c>
      <c r="AA46" s="318" t="s">
        <v>365</v>
      </c>
      <c r="AB46" s="318" t="s">
        <v>710</v>
      </c>
      <c r="AC46" s="318" t="s">
        <v>528</v>
      </c>
    </row>
    <row r="47" spans="2:30" s="316" customFormat="1" ht="409.5">
      <c r="B47" s="318" t="s">
        <v>516</v>
      </c>
      <c r="C47" s="620" t="s">
        <v>517</v>
      </c>
      <c r="D47" s="318" t="s">
        <v>674</v>
      </c>
      <c r="E47" s="318" t="s">
        <v>676</v>
      </c>
      <c r="F47" s="318" t="s">
        <v>281</v>
      </c>
      <c r="G47" s="629" t="s">
        <v>945</v>
      </c>
      <c r="H47" s="629" t="s">
        <v>1903</v>
      </c>
      <c r="I47" s="629" t="s">
        <v>946</v>
      </c>
      <c r="J47" s="629" t="s">
        <v>281</v>
      </c>
      <c r="K47" s="638">
        <v>45323</v>
      </c>
      <c r="L47" s="638">
        <v>45626</v>
      </c>
      <c r="M47" s="623" t="s">
        <v>2124</v>
      </c>
      <c r="N47" s="631">
        <v>90069132.609999999</v>
      </c>
      <c r="O47" s="629" t="s">
        <v>2167</v>
      </c>
      <c r="P47" s="318" t="s">
        <v>374</v>
      </c>
      <c r="Q47" s="318" t="s">
        <v>232</v>
      </c>
      <c r="R47" s="318" t="s">
        <v>400</v>
      </c>
      <c r="S47" s="318" t="s">
        <v>199</v>
      </c>
      <c r="T47" s="318" t="s">
        <v>199</v>
      </c>
      <c r="U47" s="621" t="s">
        <v>364</v>
      </c>
      <c r="V47" s="318" t="s">
        <v>248</v>
      </c>
      <c r="W47" s="318" t="s">
        <v>199</v>
      </c>
      <c r="X47" s="318" t="s">
        <v>199</v>
      </c>
      <c r="Y47" s="318" t="s">
        <v>199</v>
      </c>
      <c r="Z47" s="318" t="s">
        <v>199</v>
      </c>
      <c r="AA47" s="318" t="s">
        <v>402</v>
      </c>
      <c r="AB47" s="318" t="s">
        <v>695</v>
      </c>
      <c r="AC47" s="321" t="s">
        <v>261</v>
      </c>
    </row>
    <row r="48" spans="2:30" s="316" customFormat="1" ht="171">
      <c r="B48" s="318" t="s">
        <v>516</v>
      </c>
      <c r="C48" s="620" t="s">
        <v>517</v>
      </c>
      <c r="D48" s="318" t="s">
        <v>674</v>
      </c>
      <c r="E48" s="318" t="s">
        <v>676</v>
      </c>
      <c r="F48" s="318" t="s">
        <v>281</v>
      </c>
      <c r="G48" s="318" t="s">
        <v>686</v>
      </c>
      <c r="H48" s="318" t="s">
        <v>687</v>
      </c>
      <c r="I48" s="321" t="s">
        <v>688</v>
      </c>
      <c r="J48" s="318" t="s">
        <v>537</v>
      </c>
      <c r="K48" s="622">
        <v>45473</v>
      </c>
      <c r="L48" s="622">
        <v>45641</v>
      </c>
      <c r="M48" s="623" t="s">
        <v>2124</v>
      </c>
      <c r="N48" s="129">
        <f>(3*20*5.5)*(3886560/30/8)</f>
        <v>5344020</v>
      </c>
      <c r="O48" s="318" t="s">
        <v>2165</v>
      </c>
      <c r="P48" s="318" t="s">
        <v>401</v>
      </c>
      <c r="Q48" s="318" t="s">
        <v>400</v>
      </c>
      <c r="R48" s="318" t="s">
        <v>199</v>
      </c>
      <c r="S48" s="318" t="s">
        <v>199</v>
      </c>
      <c r="T48" s="318" t="s">
        <v>199</v>
      </c>
      <c r="U48" s="318" t="s">
        <v>364</v>
      </c>
      <c r="V48" s="318" t="s">
        <v>248</v>
      </c>
      <c r="W48" s="318" t="s">
        <v>199</v>
      </c>
      <c r="X48" s="318" t="s">
        <v>199</v>
      </c>
      <c r="Y48" s="318" t="s">
        <v>199</v>
      </c>
      <c r="Z48" s="318" t="s">
        <v>199</v>
      </c>
      <c r="AA48" s="318" t="s">
        <v>577</v>
      </c>
      <c r="AB48" s="318" t="s">
        <v>689</v>
      </c>
      <c r="AC48" s="318" t="s">
        <v>685</v>
      </c>
    </row>
    <row r="49" spans="2:29" s="316" customFormat="1" ht="409.5">
      <c r="B49" s="318" t="s">
        <v>453</v>
      </c>
      <c r="C49" s="620" t="s">
        <v>859</v>
      </c>
      <c r="D49" s="318" t="s">
        <v>1280</v>
      </c>
      <c r="E49" s="318" t="s">
        <v>1245</v>
      </c>
      <c r="F49" s="318" t="s">
        <v>1125</v>
      </c>
      <c r="G49" s="629" t="s">
        <v>1302</v>
      </c>
      <c r="H49" s="629" t="s">
        <v>1910</v>
      </c>
      <c r="I49" s="629" t="s">
        <v>1303</v>
      </c>
      <c r="J49" s="629" t="s">
        <v>281</v>
      </c>
      <c r="K49" s="638">
        <v>45323</v>
      </c>
      <c r="L49" s="638">
        <v>45626</v>
      </c>
      <c r="M49" s="623" t="s">
        <v>2124</v>
      </c>
      <c r="N49" s="639">
        <v>90069132.609999999</v>
      </c>
      <c r="O49" s="629" t="s">
        <v>2167</v>
      </c>
      <c r="P49" s="318" t="s">
        <v>232</v>
      </c>
      <c r="Q49" s="318" t="s">
        <v>355</v>
      </c>
      <c r="R49" s="318" t="s">
        <v>838</v>
      </c>
      <c r="S49" s="318" t="s">
        <v>199</v>
      </c>
      <c r="T49" s="318" t="s">
        <v>199</v>
      </c>
      <c r="U49" s="621" t="s">
        <v>209</v>
      </c>
      <c r="V49" s="318" t="s">
        <v>248</v>
      </c>
      <c r="W49" s="318" t="s">
        <v>199</v>
      </c>
      <c r="X49" s="318" t="s">
        <v>199</v>
      </c>
      <c r="Y49" s="318" t="s">
        <v>199</v>
      </c>
      <c r="Z49" s="318" t="s">
        <v>199</v>
      </c>
      <c r="AA49" s="318" t="s">
        <v>199</v>
      </c>
      <c r="AB49" s="318" t="s">
        <v>199</v>
      </c>
      <c r="AC49" s="321" t="s">
        <v>199</v>
      </c>
    </row>
    <row r="50" spans="2:29" s="316" customFormat="1" ht="142.5">
      <c r="B50" s="318" t="s">
        <v>453</v>
      </c>
      <c r="C50" s="620" t="s">
        <v>859</v>
      </c>
      <c r="D50" s="318" t="s">
        <v>1062</v>
      </c>
      <c r="E50" s="318" t="s">
        <v>1064</v>
      </c>
      <c r="F50" s="318" t="s">
        <v>754</v>
      </c>
      <c r="G50" s="630" t="s">
        <v>1938</v>
      </c>
      <c r="H50" s="318" t="s">
        <v>1066</v>
      </c>
      <c r="I50" s="318" t="s">
        <v>1067</v>
      </c>
      <c r="J50" s="318" t="s">
        <v>220</v>
      </c>
      <c r="K50" s="622">
        <v>45292</v>
      </c>
      <c r="L50" s="622">
        <v>45641</v>
      </c>
      <c r="M50" s="623" t="s">
        <v>2124</v>
      </c>
      <c r="N50" s="631">
        <v>30607500</v>
      </c>
      <c r="O50" s="629">
        <v>290</v>
      </c>
      <c r="P50" s="318" t="s">
        <v>354</v>
      </c>
      <c r="Q50" s="318" t="s">
        <v>199</v>
      </c>
      <c r="R50" s="318" t="s">
        <v>199</v>
      </c>
      <c r="S50" s="318" t="s">
        <v>199</v>
      </c>
      <c r="T50" s="318" t="s">
        <v>199</v>
      </c>
      <c r="U50" s="318" t="s">
        <v>209</v>
      </c>
      <c r="V50" s="318" t="s">
        <v>248</v>
      </c>
      <c r="W50" s="318" t="s">
        <v>199</v>
      </c>
      <c r="X50" s="318" t="s">
        <v>199</v>
      </c>
      <c r="Y50" s="318" t="s">
        <v>199</v>
      </c>
      <c r="Z50" s="318" t="s">
        <v>199</v>
      </c>
      <c r="AA50" s="318" t="s">
        <v>199</v>
      </c>
      <c r="AB50" s="318" t="s">
        <v>199</v>
      </c>
      <c r="AC50" s="318" t="s">
        <v>234</v>
      </c>
    </row>
    <row r="51" spans="2:29" s="316" customFormat="1" ht="142.5">
      <c r="B51" s="318" t="s">
        <v>453</v>
      </c>
      <c r="C51" s="620" t="s">
        <v>859</v>
      </c>
      <c r="D51" s="318" t="s">
        <v>860</v>
      </c>
      <c r="E51" s="318" t="s">
        <v>973</v>
      </c>
      <c r="F51" s="318" t="s">
        <v>754</v>
      </c>
      <c r="G51" s="318" t="s">
        <v>993</v>
      </c>
      <c r="H51" s="321" t="s">
        <v>994</v>
      </c>
      <c r="I51" s="318" t="s">
        <v>995</v>
      </c>
      <c r="J51" s="622" t="s">
        <v>280</v>
      </c>
      <c r="K51" s="622">
        <v>45352</v>
      </c>
      <c r="L51" s="622">
        <v>45519</v>
      </c>
      <c r="M51" s="623" t="s">
        <v>2124</v>
      </c>
      <c r="N51" s="129">
        <v>88517466</v>
      </c>
      <c r="O51" s="321">
        <v>168</v>
      </c>
      <c r="P51" s="318" t="s">
        <v>207</v>
      </c>
      <c r="Q51" s="318" t="s">
        <v>245</v>
      </c>
      <c r="R51" s="318" t="s">
        <v>208</v>
      </c>
      <c r="S51" s="318" t="s">
        <v>199</v>
      </c>
      <c r="T51" s="318" t="s">
        <v>199</v>
      </c>
      <c r="U51" s="318" t="s">
        <v>356</v>
      </c>
      <c r="V51" s="318" t="s">
        <v>248</v>
      </c>
      <c r="W51" s="318" t="s">
        <v>199</v>
      </c>
      <c r="X51" s="318" t="s">
        <v>199</v>
      </c>
      <c r="Y51" s="318" t="s">
        <v>199</v>
      </c>
      <c r="Z51" s="318" t="s">
        <v>199</v>
      </c>
      <c r="AA51" s="318" t="s">
        <v>199</v>
      </c>
      <c r="AB51" s="318" t="s">
        <v>199</v>
      </c>
      <c r="AC51" s="318" t="s">
        <v>283</v>
      </c>
    </row>
    <row r="52" spans="2:29" s="316" customFormat="1" ht="142.5">
      <c r="B52" s="640" t="s">
        <v>453</v>
      </c>
      <c r="C52" s="620" t="s">
        <v>859</v>
      </c>
      <c r="D52" s="318" t="s">
        <v>860</v>
      </c>
      <c r="E52" s="318" t="s">
        <v>973</v>
      </c>
      <c r="F52" s="318" t="s">
        <v>754</v>
      </c>
      <c r="G52" s="318" t="s">
        <v>996</v>
      </c>
      <c r="H52" s="321" t="s">
        <v>997</v>
      </c>
      <c r="I52" s="318" t="s">
        <v>998</v>
      </c>
      <c r="J52" s="622" t="s">
        <v>280</v>
      </c>
      <c r="K52" s="622">
        <v>45352</v>
      </c>
      <c r="L52" s="622">
        <v>45519</v>
      </c>
      <c r="M52" s="623" t="s">
        <v>2124</v>
      </c>
      <c r="N52" s="129">
        <v>32540022</v>
      </c>
      <c r="O52" s="321">
        <v>164</v>
      </c>
      <c r="P52" s="318" t="s">
        <v>207</v>
      </c>
      <c r="Q52" s="318" t="s">
        <v>245</v>
      </c>
      <c r="R52" s="318" t="s">
        <v>208</v>
      </c>
      <c r="S52" s="318" t="s">
        <v>199</v>
      </c>
      <c r="T52" s="318" t="s">
        <v>199</v>
      </c>
      <c r="U52" s="318" t="s">
        <v>356</v>
      </c>
      <c r="V52" s="318" t="s">
        <v>248</v>
      </c>
      <c r="W52" s="318" t="s">
        <v>199</v>
      </c>
      <c r="X52" s="318" t="s">
        <v>199</v>
      </c>
      <c r="Y52" s="318" t="s">
        <v>199</v>
      </c>
      <c r="Z52" s="318" t="s">
        <v>199</v>
      </c>
      <c r="AA52" s="318" t="s">
        <v>199</v>
      </c>
      <c r="AB52" s="318" t="s">
        <v>199</v>
      </c>
      <c r="AC52" s="318" t="s">
        <v>283</v>
      </c>
    </row>
    <row r="53" spans="2:29" s="316" customFormat="1" ht="142.5">
      <c r="B53" s="640" t="s">
        <v>453</v>
      </c>
      <c r="C53" s="620" t="s">
        <v>859</v>
      </c>
      <c r="D53" s="318" t="s">
        <v>860</v>
      </c>
      <c r="E53" s="318" t="s">
        <v>973</v>
      </c>
      <c r="F53" s="318" t="s">
        <v>754</v>
      </c>
      <c r="G53" s="318" t="s">
        <v>1000</v>
      </c>
      <c r="H53" s="321" t="s">
        <v>1001</v>
      </c>
      <c r="I53" s="318" t="s">
        <v>1002</v>
      </c>
      <c r="J53" s="622" t="s">
        <v>280</v>
      </c>
      <c r="K53" s="622">
        <v>45352</v>
      </c>
      <c r="L53" s="622">
        <v>45519</v>
      </c>
      <c r="M53" s="623" t="s">
        <v>2124</v>
      </c>
      <c r="N53" s="129">
        <v>31500966</v>
      </c>
      <c r="O53" s="321">
        <v>154</v>
      </c>
      <c r="P53" s="318" t="s">
        <v>207</v>
      </c>
      <c r="Q53" s="318" t="s">
        <v>245</v>
      </c>
      <c r="R53" s="318" t="s">
        <v>208</v>
      </c>
      <c r="S53" s="318" t="s">
        <v>199</v>
      </c>
      <c r="T53" s="318" t="s">
        <v>199</v>
      </c>
      <c r="U53" s="318" t="s">
        <v>356</v>
      </c>
      <c r="V53" s="318" t="s">
        <v>248</v>
      </c>
      <c r="W53" s="318" t="s">
        <v>199</v>
      </c>
      <c r="X53" s="318" t="s">
        <v>199</v>
      </c>
      <c r="Y53" s="318" t="s">
        <v>199</v>
      </c>
      <c r="Z53" s="318" t="s">
        <v>199</v>
      </c>
      <c r="AA53" s="318" t="s">
        <v>199</v>
      </c>
      <c r="AB53" s="318" t="s">
        <v>199</v>
      </c>
      <c r="AC53" s="318" t="s">
        <v>294</v>
      </c>
    </row>
    <row r="54" spans="2:29" s="316" customFormat="1" ht="142.5">
      <c r="B54" s="640" t="s">
        <v>453</v>
      </c>
      <c r="C54" s="620" t="s">
        <v>859</v>
      </c>
      <c r="D54" s="318" t="s">
        <v>860</v>
      </c>
      <c r="E54" s="318" t="s">
        <v>973</v>
      </c>
      <c r="F54" s="318" t="s">
        <v>754</v>
      </c>
      <c r="G54" s="318" t="s">
        <v>990</v>
      </c>
      <c r="H54" s="321" t="s">
        <v>991</v>
      </c>
      <c r="I54" s="318" t="s">
        <v>992</v>
      </c>
      <c r="J54" s="622" t="s">
        <v>280</v>
      </c>
      <c r="K54" s="622">
        <v>45352</v>
      </c>
      <c r="L54" s="622">
        <v>45519</v>
      </c>
      <c r="M54" s="623" t="s">
        <v>2124</v>
      </c>
      <c r="N54" s="129">
        <v>166880178</v>
      </c>
      <c r="O54" s="321" t="s">
        <v>288</v>
      </c>
      <c r="P54" s="318" t="s">
        <v>207</v>
      </c>
      <c r="Q54" s="318" t="s">
        <v>245</v>
      </c>
      <c r="R54" s="318" t="s">
        <v>208</v>
      </c>
      <c r="S54" s="318" t="s">
        <v>199</v>
      </c>
      <c r="T54" s="318" t="s">
        <v>199</v>
      </c>
      <c r="U54" s="318" t="s">
        <v>356</v>
      </c>
      <c r="V54" s="318" t="s">
        <v>248</v>
      </c>
      <c r="W54" s="318" t="s">
        <v>199</v>
      </c>
      <c r="X54" s="318" t="s">
        <v>199</v>
      </c>
      <c r="Y54" s="318" t="s">
        <v>199</v>
      </c>
      <c r="Z54" s="318" t="s">
        <v>199</v>
      </c>
      <c r="AA54" s="318" t="s">
        <v>199</v>
      </c>
      <c r="AB54" s="318" t="s">
        <v>199</v>
      </c>
      <c r="AC54" s="318" t="s">
        <v>283</v>
      </c>
    </row>
    <row r="55" spans="2:29" s="316" customFormat="1" ht="142.5">
      <c r="B55" s="640" t="s">
        <v>453</v>
      </c>
      <c r="C55" s="620" t="s">
        <v>859</v>
      </c>
      <c r="D55" s="318" t="s">
        <v>860</v>
      </c>
      <c r="E55" s="318" t="s">
        <v>973</v>
      </c>
      <c r="F55" s="318" t="s">
        <v>754</v>
      </c>
      <c r="G55" s="318" t="s">
        <v>1007</v>
      </c>
      <c r="H55" s="321" t="s">
        <v>1008</v>
      </c>
      <c r="I55" s="318" t="s">
        <v>1009</v>
      </c>
      <c r="J55" s="622" t="s">
        <v>280</v>
      </c>
      <c r="K55" s="622">
        <v>45397</v>
      </c>
      <c r="L55" s="622">
        <v>45565</v>
      </c>
      <c r="M55" s="623" t="s">
        <v>2124</v>
      </c>
      <c r="N55" s="129">
        <v>0</v>
      </c>
      <c r="O55" s="321" t="s">
        <v>206</v>
      </c>
      <c r="P55" s="318" t="s">
        <v>245</v>
      </c>
      <c r="Q55" s="318" t="s">
        <v>208</v>
      </c>
      <c r="R55" s="318" t="s">
        <v>199</v>
      </c>
      <c r="S55" s="318" t="s">
        <v>199</v>
      </c>
      <c r="T55" s="318" t="s">
        <v>199</v>
      </c>
      <c r="U55" s="318" t="s">
        <v>356</v>
      </c>
      <c r="V55" s="318" t="s">
        <v>199</v>
      </c>
      <c r="W55" s="318" t="s">
        <v>199</v>
      </c>
      <c r="X55" s="318" t="s">
        <v>199</v>
      </c>
      <c r="Y55" s="318" t="s">
        <v>199</v>
      </c>
      <c r="Z55" s="318" t="s">
        <v>199</v>
      </c>
      <c r="AA55" s="318" t="s">
        <v>199</v>
      </c>
      <c r="AB55" s="318" t="s">
        <v>199</v>
      </c>
      <c r="AC55" s="318" t="s">
        <v>283</v>
      </c>
    </row>
    <row r="56" spans="2:29" s="316" customFormat="1" ht="156.75">
      <c r="B56" s="640" t="s">
        <v>453</v>
      </c>
      <c r="C56" s="620" t="s">
        <v>859</v>
      </c>
      <c r="D56" s="318" t="s">
        <v>860</v>
      </c>
      <c r="E56" s="318" t="s">
        <v>973</v>
      </c>
      <c r="F56" s="318" t="s">
        <v>754</v>
      </c>
      <c r="G56" s="318" t="s">
        <v>1010</v>
      </c>
      <c r="H56" s="321" t="s">
        <v>1011</v>
      </c>
      <c r="I56" s="318" t="s">
        <v>1012</v>
      </c>
      <c r="J56" s="622" t="s">
        <v>280</v>
      </c>
      <c r="K56" s="622">
        <v>45397</v>
      </c>
      <c r="L56" s="622">
        <v>45565</v>
      </c>
      <c r="M56" s="623" t="s">
        <v>2124</v>
      </c>
      <c r="N56" s="129">
        <v>0</v>
      </c>
      <c r="O56" s="321" t="s">
        <v>206</v>
      </c>
      <c r="P56" s="318" t="s">
        <v>245</v>
      </c>
      <c r="Q56" s="318" t="s">
        <v>208</v>
      </c>
      <c r="R56" s="318" t="s">
        <v>199</v>
      </c>
      <c r="S56" s="318" t="s">
        <v>199</v>
      </c>
      <c r="T56" s="318" t="s">
        <v>199</v>
      </c>
      <c r="U56" s="318" t="s">
        <v>356</v>
      </c>
      <c r="V56" s="318" t="s">
        <v>199</v>
      </c>
      <c r="W56" s="318" t="s">
        <v>199</v>
      </c>
      <c r="X56" s="318" t="s">
        <v>199</v>
      </c>
      <c r="Y56" s="318" t="s">
        <v>199</v>
      </c>
      <c r="Z56" s="318" t="s">
        <v>199</v>
      </c>
      <c r="AA56" s="318" t="s">
        <v>199</v>
      </c>
      <c r="AB56" s="318" t="s">
        <v>199</v>
      </c>
      <c r="AC56" s="318" t="s">
        <v>283</v>
      </c>
    </row>
    <row r="57" spans="2:29" s="316" customFormat="1" ht="142.5">
      <c r="B57" s="640" t="s">
        <v>453</v>
      </c>
      <c r="C57" s="620" t="s">
        <v>859</v>
      </c>
      <c r="D57" s="318" t="s">
        <v>860</v>
      </c>
      <c r="E57" s="318" t="s">
        <v>973</v>
      </c>
      <c r="F57" s="318" t="s">
        <v>754</v>
      </c>
      <c r="G57" s="318" t="s">
        <v>1013</v>
      </c>
      <c r="H57" s="321" t="s">
        <v>1014</v>
      </c>
      <c r="I57" s="318" t="s">
        <v>1015</v>
      </c>
      <c r="J57" s="622" t="s">
        <v>280</v>
      </c>
      <c r="K57" s="622">
        <v>45397</v>
      </c>
      <c r="L57" s="622">
        <v>45565</v>
      </c>
      <c r="M57" s="623" t="s">
        <v>2124</v>
      </c>
      <c r="N57" s="129">
        <v>0</v>
      </c>
      <c r="O57" s="321" t="s">
        <v>206</v>
      </c>
      <c r="P57" s="318" t="s">
        <v>245</v>
      </c>
      <c r="Q57" s="318" t="s">
        <v>208</v>
      </c>
      <c r="R57" s="318" t="s">
        <v>199</v>
      </c>
      <c r="S57" s="318" t="s">
        <v>199</v>
      </c>
      <c r="T57" s="318" t="s">
        <v>199</v>
      </c>
      <c r="U57" s="318" t="s">
        <v>356</v>
      </c>
      <c r="V57" s="318" t="s">
        <v>199</v>
      </c>
      <c r="W57" s="318" t="s">
        <v>199</v>
      </c>
      <c r="X57" s="318" t="s">
        <v>199</v>
      </c>
      <c r="Y57" s="318" t="s">
        <v>199</v>
      </c>
      <c r="Z57" s="318" t="s">
        <v>199</v>
      </c>
      <c r="AA57" s="318" t="s">
        <v>199</v>
      </c>
      <c r="AB57" s="318" t="s">
        <v>199</v>
      </c>
      <c r="AC57" s="318" t="s">
        <v>294</v>
      </c>
    </row>
    <row r="58" spans="2:29" s="316" customFormat="1" ht="142.5">
      <c r="B58" s="640" t="s">
        <v>453</v>
      </c>
      <c r="C58" s="620" t="s">
        <v>859</v>
      </c>
      <c r="D58" s="318" t="s">
        <v>860</v>
      </c>
      <c r="E58" s="318" t="s">
        <v>973</v>
      </c>
      <c r="F58" s="318" t="s">
        <v>754</v>
      </c>
      <c r="G58" s="318" t="s">
        <v>1004</v>
      </c>
      <c r="H58" s="321" t="s">
        <v>1005</v>
      </c>
      <c r="I58" s="318" t="s">
        <v>1006</v>
      </c>
      <c r="J58" s="622" t="s">
        <v>280</v>
      </c>
      <c r="K58" s="622">
        <v>45397</v>
      </c>
      <c r="L58" s="622">
        <v>45565</v>
      </c>
      <c r="M58" s="623" t="s">
        <v>2124</v>
      </c>
      <c r="N58" s="129">
        <v>0</v>
      </c>
      <c r="O58" s="321" t="s">
        <v>206</v>
      </c>
      <c r="P58" s="318" t="s">
        <v>245</v>
      </c>
      <c r="Q58" s="318" t="s">
        <v>208</v>
      </c>
      <c r="R58" s="318" t="s">
        <v>199</v>
      </c>
      <c r="S58" s="318" t="s">
        <v>199</v>
      </c>
      <c r="T58" s="318" t="s">
        <v>199</v>
      </c>
      <c r="U58" s="318" t="s">
        <v>356</v>
      </c>
      <c r="V58" s="318" t="s">
        <v>199</v>
      </c>
      <c r="W58" s="318" t="s">
        <v>199</v>
      </c>
      <c r="X58" s="318" t="s">
        <v>199</v>
      </c>
      <c r="Y58" s="318" t="s">
        <v>199</v>
      </c>
      <c r="Z58" s="318" t="s">
        <v>199</v>
      </c>
      <c r="AA58" s="318" t="s">
        <v>199</v>
      </c>
      <c r="AB58" s="318" t="s">
        <v>199</v>
      </c>
      <c r="AC58" s="318" t="s">
        <v>283</v>
      </c>
    </row>
    <row r="59" spans="2:29" s="316" customFormat="1" ht="142.5">
      <c r="B59" s="640" t="s">
        <v>453</v>
      </c>
      <c r="C59" s="620" t="s">
        <v>859</v>
      </c>
      <c r="D59" s="318" t="s">
        <v>860</v>
      </c>
      <c r="E59" s="318" t="s">
        <v>973</v>
      </c>
      <c r="F59" s="318" t="s">
        <v>754</v>
      </c>
      <c r="G59" s="318" t="s">
        <v>1021</v>
      </c>
      <c r="H59" s="321" t="s">
        <v>994</v>
      </c>
      <c r="I59" s="318" t="s">
        <v>1022</v>
      </c>
      <c r="J59" s="622" t="s">
        <v>280</v>
      </c>
      <c r="K59" s="622">
        <v>45458</v>
      </c>
      <c r="L59" s="622">
        <v>45626</v>
      </c>
      <c r="M59" s="623" t="s">
        <v>2124</v>
      </c>
      <c r="N59" s="641">
        <v>226074352</v>
      </c>
      <c r="O59" s="321">
        <v>176</v>
      </c>
      <c r="P59" s="318" t="s">
        <v>245</v>
      </c>
      <c r="Q59" s="318" t="s">
        <v>208</v>
      </c>
      <c r="R59" s="318" t="s">
        <v>199</v>
      </c>
      <c r="S59" s="318" t="s">
        <v>199</v>
      </c>
      <c r="T59" s="318" t="s">
        <v>199</v>
      </c>
      <c r="U59" s="318" t="s">
        <v>356</v>
      </c>
      <c r="V59" s="318" t="s">
        <v>248</v>
      </c>
      <c r="W59" s="318" t="s">
        <v>199</v>
      </c>
      <c r="X59" s="318" t="s">
        <v>199</v>
      </c>
      <c r="Y59" s="318" t="s">
        <v>199</v>
      </c>
      <c r="Z59" s="318" t="s">
        <v>199</v>
      </c>
      <c r="AA59" s="318" t="s">
        <v>199</v>
      </c>
      <c r="AB59" s="318" t="s">
        <v>199</v>
      </c>
      <c r="AC59" s="318" t="s">
        <v>283</v>
      </c>
    </row>
    <row r="60" spans="2:29" s="316" customFormat="1" ht="142.5">
      <c r="B60" s="640" t="s">
        <v>453</v>
      </c>
      <c r="C60" s="620" t="s">
        <v>859</v>
      </c>
      <c r="D60" s="318" t="s">
        <v>860</v>
      </c>
      <c r="E60" s="318" t="s">
        <v>973</v>
      </c>
      <c r="F60" s="318" t="s">
        <v>754</v>
      </c>
      <c r="G60" s="318" t="s">
        <v>1023</v>
      </c>
      <c r="H60" s="321" t="s">
        <v>997</v>
      </c>
      <c r="I60" s="318" t="s">
        <v>1024</v>
      </c>
      <c r="J60" s="622" t="s">
        <v>280</v>
      </c>
      <c r="K60" s="622">
        <v>45458</v>
      </c>
      <c r="L60" s="622">
        <v>45626</v>
      </c>
      <c r="M60" s="623" t="s">
        <v>2124</v>
      </c>
      <c r="N60" s="641">
        <v>226074352</v>
      </c>
      <c r="O60" s="321">
        <v>176</v>
      </c>
      <c r="P60" s="318" t="s">
        <v>245</v>
      </c>
      <c r="Q60" s="318" t="s">
        <v>208</v>
      </c>
      <c r="R60" s="318" t="s">
        <v>199</v>
      </c>
      <c r="S60" s="318" t="s">
        <v>199</v>
      </c>
      <c r="T60" s="318" t="s">
        <v>199</v>
      </c>
      <c r="U60" s="318" t="s">
        <v>356</v>
      </c>
      <c r="V60" s="318" t="s">
        <v>248</v>
      </c>
      <c r="W60" s="318" t="s">
        <v>199</v>
      </c>
      <c r="X60" s="318" t="s">
        <v>199</v>
      </c>
      <c r="Y60" s="318" t="s">
        <v>199</v>
      </c>
      <c r="Z60" s="318" t="s">
        <v>199</v>
      </c>
      <c r="AA60" s="318" t="s">
        <v>199</v>
      </c>
      <c r="AB60" s="318" t="s">
        <v>199</v>
      </c>
      <c r="AC60" s="318" t="s">
        <v>283</v>
      </c>
    </row>
    <row r="61" spans="2:29" s="316" customFormat="1" ht="142.5">
      <c r="B61" s="640" t="s">
        <v>453</v>
      </c>
      <c r="C61" s="620" t="s">
        <v>859</v>
      </c>
      <c r="D61" s="318" t="s">
        <v>860</v>
      </c>
      <c r="E61" s="318" t="s">
        <v>973</v>
      </c>
      <c r="F61" s="318" t="s">
        <v>754</v>
      </c>
      <c r="G61" s="318" t="s">
        <v>1025</v>
      </c>
      <c r="H61" s="318" t="s">
        <v>1001</v>
      </c>
      <c r="I61" s="318" t="s">
        <v>1026</v>
      </c>
      <c r="J61" s="622" t="s">
        <v>280</v>
      </c>
      <c r="K61" s="622">
        <v>45458</v>
      </c>
      <c r="L61" s="622">
        <v>45626</v>
      </c>
      <c r="M61" s="623" t="s">
        <v>2124</v>
      </c>
      <c r="N61" s="641">
        <v>226074352</v>
      </c>
      <c r="O61" s="626">
        <v>176</v>
      </c>
      <c r="P61" s="318" t="s">
        <v>245</v>
      </c>
      <c r="Q61" s="318" t="s">
        <v>208</v>
      </c>
      <c r="R61" s="318" t="s">
        <v>199</v>
      </c>
      <c r="S61" s="318" t="s">
        <v>199</v>
      </c>
      <c r="T61" s="318" t="s">
        <v>199</v>
      </c>
      <c r="U61" s="318" t="s">
        <v>356</v>
      </c>
      <c r="V61" s="318" t="s">
        <v>248</v>
      </c>
      <c r="W61" s="318" t="s">
        <v>199</v>
      </c>
      <c r="X61" s="318" t="s">
        <v>199</v>
      </c>
      <c r="Y61" s="318" t="s">
        <v>199</v>
      </c>
      <c r="Z61" s="318" t="s">
        <v>199</v>
      </c>
      <c r="AA61" s="318" t="s">
        <v>199</v>
      </c>
      <c r="AB61" s="318" t="s">
        <v>199</v>
      </c>
      <c r="AC61" s="318" t="s">
        <v>294</v>
      </c>
    </row>
    <row r="62" spans="2:29" s="316" customFormat="1" ht="142.5">
      <c r="B62" s="640" t="s">
        <v>453</v>
      </c>
      <c r="C62" s="620" t="s">
        <v>859</v>
      </c>
      <c r="D62" s="318" t="s">
        <v>860</v>
      </c>
      <c r="E62" s="318" t="s">
        <v>973</v>
      </c>
      <c r="F62" s="318" t="s">
        <v>754</v>
      </c>
      <c r="G62" s="318" t="s">
        <v>1016</v>
      </c>
      <c r="H62" s="321" t="s">
        <v>1017</v>
      </c>
      <c r="I62" s="318" t="s">
        <v>1018</v>
      </c>
      <c r="J62" s="622" t="s">
        <v>280</v>
      </c>
      <c r="K62" s="622">
        <v>45458</v>
      </c>
      <c r="L62" s="622">
        <v>45626</v>
      </c>
      <c r="M62" s="623" t="s">
        <v>2124</v>
      </c>
      <c r="N62" s="641">
        <v>226074352</v>
      </c>
      <c r="O62" s="321">
        <v>176</v>
      </c>
      <c r="P62" s="318" t="s">
        <v>245</v>
      </c>
      <c r="Q62" s="318" t="s">
        <v>208</v>
      </c>
      <c r="R62" s="318" t="s">
        <v>199</v>
      </c>
      <c r="S62" s="318" t="s">
        <v>199</v>
      </c>
      <c r="T62" s="318" t="s">
        <v>199</v>
      </c>
      <c r="U62" s="318" t="s">
        <v>356</v>
      </c>
      <c r="V62" s="318" t="s">
        <v>248</v>
      </c>
      <c r="W62" s="318" t="s">
        <v>199</v>
      </c>
      <c r="X62" s="318" t="s">
        <v>199</v>
      </c>
      <c r="Y62" s="318" t="s">
        <v>199</v>
      </c>
      <c r="Z62" s="318" t="s">
        <v>199</v>
      </c>
      <c r="AA62" s="318" t="s">
        <v>199</v>
      </c>
      <c r="AB62" s="318" t="s">
        <v>199</v>
      </c>
      <c r="AC62" s="318" t="s">
        <v>283</v>
      </c>
    </row>
    <row r="63" spans="2:29" s="316" customFormat="1" ht="171">
      <c r="B63" s="640" t="s">
        <v>193</v>
      </c>
      <c r="C63" s="620" t="s">
        <v>1634</v>
      </c>
      <c r="D63" s="318" t="s">
        <v>250</v>
      </c>
      <c r="E63" s="318" t="s">
        <v>252</v>
      </c>
      <c r="F63" s="318" t="s">
        <v>198</v>
      </c>
      <c r="G63" s="318" t="s">
        <v>255</v>
      </c>
      <c r="H63" s="318" t="s">
        <v>256</v>
      </c>
      <c r="I63" s="321" t="s">
        <v>257</v>
      </c>
      <c r="J63" s="321" t="s">
        <v>260</v>
      </c>
      <c r="K63" s="622">
        <v>45293</v>
      </c>
      <c r="L63" s="622">
        <v>45625</v>
      </c>
      <c r="M63" s="623" t="s">
        <v>2124</v>
      </c>
      <c r="N63" s="129">
        <v>0</v>
      </c>
      <c r="O63" s="321" t="s">
        <v>206</v>
      </c>
      <c r="P63" s="318" t="s">
        <v>207</v>
      </c>
      <c r="Q63" s="318" t="s">
        <v>208</v>
      </c>
      <c r="R63" s="318" t="s">
        <v>199</v>
      </c>
      <c r="S63" s="318" t="s">
        <v>199</v>
      </c>
      <c r="T63" s="318" t="s">
        <v>199</v>
      </c>
      <c r="U63" s="318" t="s">
        <v>209</v>
      </c>
      <c r="V63" s="318" t="s">
        <v>199</v>
      </c>
      <c r="W63" s="318" t="s">
        <v>199</v>
      </c>
      <c r="X63" s="318" t="s">
        <v>199</v>
      </c>
      <c r="Y63" s="318" t="s">
        <v>199</v>
      </c>
      <c r="Z63" s="318" t="s">
        <v>199</v>
      </c>
      <c r="AA63" s="318" t="s">
        <v>199</v>
      </c>
      <c r="AB63" s="318" t="s">
        <v>199</v>
      </c>
      <c r="AC63" s="321" t="s">
        <v>261</v>
      </c>
    </row>
    <row r="64" spans="2:29" s="316" customFormat="1" ht="171">
      <c r="B64" s="640" t="s">
        <v>193</v>
      </c>
      <c r="C64" s="620" t="s">
        <v>1634</v>
      </c>
      <c r="D64" s="318" t="s">
        <v>250</v>
      </c>
      <c r="E64" s="318" t="s">
        <v>269</v>
      </c>
      <c r="F64" s="318" t="s">
        <v>198</v>
      </c>
      <c r="G64" s="318" t="s">
        <v>255</v>
      </c>
      <c r="H64" s="318" t="s">
        <v>270</v>
      </c>
      <c r="I64" s="321" t="s">
        <v>271</v>
      </c>
      <c r="J64" s="321" t="s">
        <v>260</v>
      </c>
      <c r="K64" s="622">
        <v>45293</v>
      </c>
      <c r="L64" s="622">
        <v>45625</v>
      </c>
      <c r="M64" s="623" t="s">
        <v>2124</v>
      </c>
      <c r="N64" s="129">
        <v>0</v>
      </c>
      <c r="O64" s="321" t="s">
        <v>206</v>
      </c>
      <c r="P64" s="318" t="s">
        <v>207</v>
      </c>
      <c r="Q64" s="318" t="s">
        <v>208</v>
      </c>
      <c r="R64" s="318" t="s">
        <v>199</v>
      </c>
      <c r="S64" s="318" t="s">
        <v>199</v>
      </c>
      <c r="T64" s="318" t="s">
        <v>199</v>
      </c>
      <c r="U64" s="318" t="s">
        <v>209</v>
      </c>
      <c r="V64" s="318" t="s">
        <v>199</v>
      </c>
      <c r="W64" s="318" t="s">
        <v>199</v>
      </c>
      <c r="X64" s="318" t="s">
        <v>199</v>
      </c>
      <c r="Y64" s="318" t="s">
        <v>199</v>
      </c>
      <c r="Z64" s="318" t="s">
        <v>199</v>
      </c>
      <c r="AA64" s="318" t="s">
        <v>199</v>
      </c>
      <c r="AB64" s="318" t="s">
        <v>199</v>
      </c>
      <c r="AC64" s="321" t="s">
        <v>261</v>
      </c>
    </row>
    <row r="65" spans="2:29" s="316" customFormat="1" ht="171">
      <c r="B65" s="640" t="s">
        <v>193</v>
      </c>
      <c r="C65" s="620" t="s">
        <v>1634</v>
      </c>
      <c r="D65" s="318" t="s">
        <v>250</v>
      </c>
      <c r="E65" s="318" t="s">
        <v>320</v>
      </c>
      <c r="F65" s="318" t="s">
        <v>198</v>
      </c>
      <c r="G65" s="317" t="s">
        <v>255</v>
      </c>
      <c r="H65" s="318" t="s">
        <v>335</v>
      </c>
      <c r="I65" s="321" t="s">
        <v>336</v>
      </c>
      <c r="J65" s="321" t="s">
        <v>260</v>
      </c>
      <c r="K65" s="622">
        <v>45293</v>
      </c>
      <c r="L65" s="622">
        <v>45611</v>
      </c>
      <c r="M65" s="623" t="s">
        <v>2124</v>
      </c>
      <c r="N65" s="129">
        <v>0</v>
      </c>
      <c r="O65" s="321" t="s">
        <v>206</v>
      </c>
      <c r="P65" s="318" t="s">
        <v>207</v>
      </c>
      <c r="Q65" s="318" t="s">
        <v>208</v>
      </c>
      <c r="R65" s="318" t="s">
        <v>199</v>
      </c>
      <c r="S65" s="318" t="s">
        <v>199</v>
      </c>
      <c r="T65" s="318" t="s">
        <v>199</v>
      </c>
      <c r="U65" s="318" t="s">
        <v>209</v>
      </c>
      <c r="V65" s="318" t="s">
        <v>199</v>
      </c>
      <c r="W65" s="318" t="s">
        <v>199</v>
      </c>
      <c r="X65" s="318" t="s">
        <v>199</v>
      </c>
      <c r="Y65" s="318" t="s">
        <v>199</v>
      </c>
      <c r="Z65" s="318" t="s">
        <v>199</v>
      </c>
      <c r="AA65" s="318" t="s">
        <v>199</v>
      </c>
      <c r="AB65" s="318" t="s">
        <v>199</v>
      </c>
      <c r="AC65" s="321" t="s">
        <v>261</v>
      </c>
    </row>
    <row r="66" spans="2:29" s="316" customFormat="1" ht="142.5">
      <c r="B66" s="640" t="s">
        <v>453</v>
      </c>
      <c r="C66" s="642" t="s">
        <v>859</v>
      </c>
      <c r="D66" s="318" t="s">
        <v>860</v>
      </c>
      <c r="E66" s="318" t="s">
        <v>862</v>
      </c>
      <c r="F66" s="318" t="s">
        <v>754</v>
      </c>
      <c r="G66" s="318" t="s">
        <v>908</v>
      </c>
      <c r="H66" s="318" t="s">
        <v>909</v>
      </c>
      <c r="I66" s="321" t="s">
        <v>910</v>
      </c>
      <c r="J66" s="321" t="s">
        <v>72</v>
      </c>
      <c r="K66" s="622">
        <v>45383</v>
      </c>
      <c r="L66" s="622">
        <v>45641</v>
      </c>
      <c r="M66" s="623" t="s">
        <v>2124</v>
      </c>
      <c r="N66" s="129">
        <v>0</v>
      </c>
      <c r="O66" s="321" t="s">
        <v>206</v>
      </c>
      <c r="P66" s="318" t="s">
        <v>207</v>
      </c>
      <c r="Q66" s="318" t="s">
        <v>902</v>
      </c>
      <c r="R66" s="318" t="s">
        <v>199</v>
      </c>
      <c r="S66" s="318" t="s">
        <v>199</v>
      </c>
      <c r="T66" s="318" t="s">
        <v>199</v>
      </c>
      <c r="U66" s="621" t="s">
        <v>364</v>
      </c>
      <c r="V66" s="318" t="s">
        <v>199</v>
      </c>
      <c r="W66" s="318" t="s">
        <v>199</v>
      </c>
      <c r="X66" s="318" t="s">
        <v>199</v>
      </c>
      <c r="Y66" s="318" t="s">
        <v>199</v>
      </c>
      <c r="Z66" s="318" t="s">
        <v>199</v>
      </c>
      <c r="AA66" s="318" t="s">
        <v>408</v>
      </c>
      <c r="AB66" s="318" t="s">
        <v>409</v>
      </c>
      <c r="AC66" s="321" t="s">
        <v>261</v>
      </c>
    </row>
    <row r="67" spans="2:29" s="316" customFormat="1" ht="142.5">
      <c r="B67" s="318" t="s">
        <v>453</v>
      </c>
      <c r="C67" s="620" t="s">
        <v>859</v>
      </c>
      <c r="D67" s="318" t="s">
        <v>860</v>
      </c>
      <c r="E67" s="318" t="s">
        <v>862</v>
      </c>
      <c r="F67" s="318" t="s">
        <v>754</v>
      </c>
      <c r="G67" s="318" t="s">
        <v>898</v>
      </c>
      <c r="H67" s="318" t="s">
        <v>899</v>
      </c>
      <c r="I67" s="321" t="s">
        <v>900</v>
      </c>
      <c r="J67" s="321" t="s">
        <v>72</v>
      </c>
      <c r="K67" s="622">
        <v>45293</v>
      </c>
      <c r="L67" s="622">
        <v>45626</v>
      </c>
      <c r="M67" s="623" t="s">
        <v>2124</v>
      </c>
      <c r="N67" s="129">
        <v>0</v>
      </c>
      <c r="O67" s="321" t="s">
        <v>206</v>
      </c>
      <c r="P67" s="318" t="s">
        <v>207</v>
      </c>
      <c r="Q67" s="318" t="s">
        <v>902</v>
      </c>
      <c r="R67" s="318" t="s">
        <v>199</v>
      </c>
      <c r="S67" s="318" t="s">
        <v>199</v>
      </c>
      <c r="T67" s="318" t="s">
        <v>199</v>
      </c>
      <c r="U67" s="621" t="s">
        <v>364</v>
      </c>
      <c r="V67" s="318" t="s">
        <v>199</v>
      </c>
      <c r="W67" s="318" t="s">
        <v>199</v>
      </c>
      <c r="X67" s="318" t="s">
        <v>199</v>
      </c>
      <c r="Y67" s="318" t="s">
        <v>199</v>
      </c>
      <c r="Z67" s="318" t="s">
        <v>199</v>
      </c>
      <c r="AA67" s="318" t="s">
        <v>408</v>
      </c>
      <c r="AB67" s="318" t="s">
        <v>409</v>
      </c>
      <c r="AC67" s="321" t="s">
        <v>261</v>
      </c>
    </row>
    <row r="68" spans="2:29" s="316" customFormat="1" ht="142.5">
      <c r="B68" s="318" t="s">
        <v>453</v>
      </c>
      <c r="C68" s="620" t="s">
        <v>859</v>
      </c>
      <c r="D68" s="318" t="s">
        <v>1508</v>
      </c>
      <c r="E68" s="318" t="s">
        <v>1540</v>
      </c>
      <c r="F68" s="318" t="s">
        <v>1511</v>
      </c>
      <c r="G68" s="318" t="s">
        <v>1541</v>
      </c>
      <c r="H68" s="318" t="s">
        <v>1542</v>
      </c>
      <c r="I68" s="321" t="s">
        <v>1543</v>
      </c>
      <c r="J68" s="318" t="s">
        <v>280</v>
      </c>
      <c r="K68" s="622">
        <v>45627</v>
      </c>
      <c r="L68" s="622">
        <v>45641</v>
      </c>
      <c r="M68" s="623" t="s">
        <v>2124</v>
      </c>
      <c r="N68" s="129">
        <v>0</v>
      </c>
      <c r="O68" s="321" t="s">
        <v>206</v>
      </c>
      <c r="P68" s="318" t="s">
        <v>208</v>
      </c>
      <c r="Q68" s="318" t="s">
        <v>354</v>
      </c>
      <c r="R68" s="318" t="s">
        <v>199</v>
      </c>
      <c r="S68" s="632" t="s">
        <v>199</v>
      </c>
      <c r="T68" s="632" t="s">
        <v>199</v>
      </c>
      <c r="U68" s="318" t="s">
        <v>1520</v>
      </c>
      <c r="V68" s="318" t="s">
        <v>199</v>
      </c>
      <c r="W68" s="318" t="s">
        <v>199</v>
      </c>
      <c r="X68" s="643" t="s">
        <v>199</v>
      </c>
      <c r="Y68" s="643" t="s">
        <v>199</v>
      </c>
      <c r="Z68" s="632" t="s">
        <v>199</v>
      </c>
      <c r="AA68" s="318" t="s">
        <v>199</v>
      </c>
      <c r="AB68" s="318" t="s">
        <v>199</v>
      </c>
      <c r="AC68" s="318" t="s">
        <v>294</v>
      </c>
    </row>
    <row r="69" spans="2:29" s="316" customFormat="1" ht="171">
      <c r="B69" s="318" t="s">
        <v>193</v>
      </c>
      <c r="C69" s="620" t="s">
        <v>1634</v>
      </c>
      <c r="D69" s="318" t="s">
        <v>250</v>
      </c>
      <c r="E69" s="318" t="s">
        <v>343</v>
      </c>
      <c r="F69" s="318" t="s">
        <v>198</v>
      </c>
      <c r="G69" s="318" t="s">
        <v>2168</v>
      </c>
      <c r="H69" s="621" t="s">
        <v>362</v>
      </c>
      <c r="I69" s="321" t="s">
        <v>2169</v>
      </c>
      <c r="J69" s="621" t="s">
        <v>349</v>
      </c>
      <c r="K69" s="622">
        <v>45350</v>
      </c>
      <c r="L69" s="622">
        <v>45641</v>
      </c>
      <c r="M69" s="623" t="s">
        <v>2124</v>
      </c>
      <c r="N69" s="129">
        <v>0</v>
      </c>
      <c r="O69" s="321" t="s">
        <v>206</v>
      </c>
      <c r="P69" s="318" t="s">
        <v>208</v>
      </c>
      <c r="Q69" s="318" t="s">
        <v>354</v>
      </c>
      <c r="R69" s="318" t="s">
        <v>355</v>
      </c>
      <c r="S69" s="318" t="s">
        <v>199</v>
      </c>
      <c r="T69" s="318" t="s">
        <v>199</v>
      </c>
      <c r="U69" s="318" t="s">
        <v>356</v>
      </c>
      <c r="V69" s="318" t="s">
        <v>357</v>
      </c>
      <c r="W69" s="318" t="s">
        <v>364</v>
      </c>
      <c r="X69" s="318" t="s">
        <v>199</v>
      </c>
      <c r="Y69" s="318" t="s">
        <v>199</v>
      </c>
      <c r="Z69" s="318" t="s">
        <v>199</v>
      </c>
      <c r="AA69" s="318" t="s">
        <v>365</v>
      </c>
      <c r="AB69" s="318" t="s">
        <v>366</v>
      </c>
      <c r="AC69" s="321" t="s">
        <v>261</v>
      </c>
    </row>
    <row r="70" spans="2:29" s="316" customFormat="1" ht="171">
      <c r="B70" s="318" t="s">
        <v>193</v>
      </c>
      <c r="C70" s="620" t="s">
        <v>1634</v>
      </c>
      <c r="D70" s="318" t="s">
        <v>195</v>
      </c>
      <c r="E70" s="318" t="s">
        <v>197</v>
      </c>
      <c r="F70" s="318" t="s">
        <v>198</v>
      </c>
      <c r="G70" s="318" t="s">
        <v>224</v>
      </c>
      <c r="H70" s="318" t="s">
        <v>225</v>
      </c>
      <c r="I70" s="321" t="s">
        <v>226</v>
      </c>
      <c r="J70" s="321" t="s">
        <v>72</v>
      </c>
      <c r="K70" s="622">
        <v>45293</v>
      </c>
      <c r="L70" s="622">
        <v>45625</v>
      </c>
      <c r="M70" s="623" t="s">
        <v>2124</v>
      </c>
      <c r="N70" s="129">
        <v>0</v>
      </c>
      <c r="O70" s="321" t="s">
        <v>206</v>
      </c>
      <c r="P70" s="318" t="s">
        <v>207</v>
      </c>
      <c r="Q70" s="318" t="s">
        <v>208</v>
      </c>
      <c r="R70" s="318" t="s">
        <v>199</v>
      </c>
      <c r="S70" s="318" t="s">
        <v>199</v>
      </c>
      <c r="T70" s="318" t="s">
        <v>199</v>
      </c>
      <c r="U70" s="318" t="s">
        <v>209</v>
      </c>
      <c r="V70" s="318" t="s">
        <v>199</v>
      </c>
      <c r="W70" s="318" t="s">
        <v>199</v>
      </c>
      <c r="X70" s="318" t="s">
        <v>199</v>
      </c>
      <c r="Y70" s="318" t="s">
        <v>199</v>
      </c>
      <c r="Z70" s="318" t="s">
        <v>199</v>
      </c>
      <c r="AA70" s="318" t="s">
        <v>199</v>
      </c>
      <c r="AB70" s="318" t="s">
        <v>199</v>
      </c>
      <c r="AC70" s="321" t="s">
        <v>210</v>
      </c>
    </row>
    <row r="71" spans="2:29" s="316" customFormat="1" ht="99.75">
      <c r="B71" s="318" t="s">
        <v>453</v>
      </c>
      <c r="C71" s="620" t="s">
        <v>454</v>
      </c>
      <c r="D71" s="318" t="s">
        <v>705</v>
      </c>
      <c r="E71" s="318" t="s">
        <v>706</v>
      </c>
      <c r="F71" s="318" t="s">
        <v>552</v>
      </c>
      <c r="G71" s="318" t="s">
        <v>796</v>
      </c>
      <c r="H71" s="318" t="s">
        <v>796</v>
      </c>
      <c r="I71" s="321" t="s">
        <v>797</v>
      </c>
      <c r="J71" s="318" t="s">
        <v>99</v>
      </c>
      <c r="K71" s="622">
        <v>45413</v>
      </c>
      <c r="L71" s="622">
        <v>45443</v>
      </c>
      <c r="M71" s="623">
        <v>1</v>
      </c>
      <c r="N71" s="129">
        <v>0</v>
      </c>
      <c r="O71" s="321" t="s">
        <v>206</v>
      </c>
      <c r="P71" s="318" t="s">
        <v>207</v>
      </c>
      <c r="Q71" s="318" t="s">
        <v>208</v>
      </c>
      <c r="R71" s="318" t="s">
        <v>374</v>
      </c>
      <c r="S71" s="318" t="s">
        <v>400</v>
      </c>
      <c r="T71" s="318" t="s">
        <v>199</v>
      </c>
      <c r="U71" s="318" t="s">
        <v>364</v>
      </c>
      <c r="V71" s="318" t="s">
        <v>487</v>
      </c>
      <c r="W71" s="318" t="s">
        <v>199</v>
      </c>
      <c r="X71" s="318" t="s">
        <v>199</v>
      </c>
      <c r="Y71" s="318" t="s">
        <v>199</v>
      </c>
      <c r="Z71" s="318" t="s">
        <v>199</v>
      </c>
      <c r="AA71" s="318" t="s">
        <v>402</v>
      </c>
      <c r="AB71" s="318" t="s">
        <v>695</v>
      </c>
      <c r="AC71" s="318" t="s">
        <v>655</v>
      </c>
    </row>
    <row r="72" spans="2:29" s="316" customFormat="1" ht="142.5">
      <c r="B72" s="644" t="s">
        <v>453</v>
      </c>
      <c r="C72" s="645" t="s">
        <v>859</v>
      </c>
      <c r="D72" s="644" t="s">
        <v>1173</v>
      </c>
      <c r="E72" s="644" t="s">
        <v>1184</v>
      </c>
      <c r="F72" s="627" t="s">
        <v>1125</v>
      </c>
      <c r="G72" s="644" t="s">
        <v>1198</v>
      </c>
      <c r="H72" s="644" t="s">
        <v>1199</v>
      </c>
      <c r="I72" s="644" t="s">
        <v>1200</v>
      </c>
      <c r="J72" s="627" t="s">
        <v>99</v>
      </c>
      <c r="K72" s="646">
        <v>45580</v>
      </c>
      <c r="L72" s="646">
        <v>45614</v>
      </c>
      <c r="M72" s="623" t="s">
        <v>2124</v>
      </c>
      <c r="N72" s="129">
        <f>41667*232</f>
        <v>9666744</v>
      </c>
      <c r="O72" s="321" t="s">
        <v>206</v>
      </c>
      <c r="P72" s="627" t="s">
        <v>207</v>
      </c>
      <c r="Q72" s="627" t="s">
        <v>374</v>
      </c>
      <c r="R72" s="627" t="s">
        <v>354</v>
      </c>
      <c r="S72" s="627" t="s">
        <v>199</v>
      </c>
      <c r="T72" s="627" t="s">
        <v>199</v>
      </c>
      <c r="U72" s="318" t="s">
        <v>209</v>
      </c>
      <c r="V72" s="624" t="s">
        <v>248</v>
      </c>
      <c r="W72" s="318" t="s">
        <v>199</v>
      </c>
      <c r="X72" s="318" t="s">
        <v>199</v>
      </c>
      <c r="Y72" s="318" t="s">
        <v>199</v>
      </c>
      <c r="Z72" s="318" t="s">
        <v>199</v>
      </c>
      <c r="AA72" s="647" t="s">
        <v>199</v>
      </c>
      <c r="AB72" s="647" t="s">
        <v>199</v>
      </c>
      <c r="AC72" s="644" t="s">
        <v>655</v>
      </c>
    </row>
    <row r="73" spans="2:29" s="316" customFormat="1" ht="142.5">
      <c r="B73" s="318" t="s">
        <v>453</v>
      </c>
      <c r="C73" s="620" t="s">
        <v>859</v>
      </c>
      <c r="D73" s="318" t="s">
        <v>1223</v>
      </c>
      <c r="E73" s="318" t="s">
        <v>1378</v>
      </c>
      <c r="F73" s="318" t="s">
        <v>1167</v>
      </c>
      <c r="G73" s="318" t="s">
        <v>1379</v>
      </c>
      <c r="H73" s="318" t="s">
        <v>1380</v>
      </c>
      <c r="I73" s="321" t="s">
        <v>1381</v>
      </c>
      <c r="J73" s="627" t="s">
        <v>99</v>
      </c>
      <c r="K73" s="622">
        <v>45306</v>
      </c>
      <c r="L73" s="622">
        <v>45381</v>
      </c>
      <c r="M73" s="623">
        <v>1</v>
      </c>
      <c r="N73" s="129">
        <v>0</v>
      </c>
      <c r="O73" s="321" t="s">
        <v>206</v>
      </c>
      <c r="P73" s="318" t="s">
        <v>207</v>
      </c>
      <c r="Q73" s="318" t="s">
        <v>199</v>
      </c>
      <c r="R73" s="318" t="s">
        <v>199</v>
      </c>
      <c r="S73" s="318" t="s">
        <v>199</v>
      </c>
      <c r="T73" s="318" t="s">
        <v>199</v>
      </c>
      <c r="U73" s="318" t="s">
        <v>417</v>
      </c>
      <c r="V73" s="318" t="s">
        <v>199</v>
      </c>
      <c r="W73" s="318" t="s">
        <v>199</v>
      </c>
      <c r="X73" s="318" t="s">
        <v>199</v>
      </c>
      <c r="Y73" s="318" t="s">
        <v>199</v>
      </c>
      <c r="Z73" s="318" t="s">
        <v>199</v>
      </c>
      <c r="AA73" s="318" t="s">
        <v>199</v>
      </c>
      <c r="AB73" s="318" t="s">
        <v>199</v>
      </c>
      <c r="AC73" s="318" t="s">
        <v>497</v>
      </c>
    </row>
    <row r="74" spans="2:29" s="316" customFormat="1" ht="99.75">
      <c r="B74" s="318" t="s">
        <v>453</v>
      </c>
      <c r="C74" s="620" t="s">
        <v>454</v>
      </c>
      <c r="D74" s="318" t="s">
        <v>705</v>
      </c>
      <c r="E74" s="318" t="s">
        <v>706</v>
      </c>
      <c r="F74" s="318" t="s">
        <v>552</v>
      </c>
      <c r="G74" s="633" t="s">
        <v>758</v>
      </c>
      <c r="H74" s="633" t="s">
        <v>759</v>
      </c>
      <c r="I74" s="321" t="s">
        <v>760</v>
      </c>
      <c r="J74" s="318" t="s">
        <v>0</v>
      </c>
      <c r="K74" s="622">
        <v>45292</v>
      </c>
      <c r="L74" s="622">
        <v>45641</v>
      </c>
      <c r="M74" s="623" t="s">
        <v>2124</v>
      </c>
      <c r="N74" s="648">
        <v>3722000</v>
      </c>
      <c r="O74" s="634">
        <v>247</v>
      </c>
      <c r="P74" s="318" t="s">
        <v>449</v>
      </c>
      <c r="Q74" s="318" t="s">
        <v>208</v>
      </c>
      <c r="R74" s="318" t="s">
        <v>374</v>
      </c>
      <c r="S74" s="318" t="s">
        <v>476</v>
      </c>
      <c r="T74" s="318" t="s">
        <v>199</v>
      </c>
      <c r="U74" s="318" t="s">
        <v>513</v>
      </c>
      <c r="V74" s="318" t="s">
        <v>248</v>
      </c>
      <c r="W74" s="318" t="s">
        <v>199</v>
      </c>
      <c r="X74" s="318" t="s">
        <v>199</v>
      </c>
      <c r="Y74" s="318" t="s">
        <v>199</v>
      </c>
      <c r="Z74" s="318" t="s">
        <v>199</v>
      </c>
      <c r="AA74" s="318" t="s">
        <v>199</v>
      </c>
      <c r="AB74" s="318" t="s">
        <v>199</v>
      </c>
      <c r="AC74" s="318" t="s">
        <v>664</v>
      </c>
    </row>
    <row r="75" spans="2:29" s="316" customFormat="1" ht="99.75">
      <c r="B75" s="318" t="s">
        <v>453</v>
      </c>
      <c r="C75" s="620" t="s">
        <v>454</v>
      </c>
      <c r="D75" s="318" t="s">
        <v>455</v>
      </c>
      <c r="E75" s="318" t="s">
        <v>508</v>
      </c>
      <c r="F75" s="318" t="s">
        <v>458</v>
      </c>
      <c r="G75" s="318" t="s">
        <v>509</v>
      </c>
      <c r="H75" s="318" t="s">
        <v>510</v>
      </c>
      <c r="I75" s="321" t="s">
        <v>511</v>
      </c>
      <c r="J75" s="318" t="s">
        <v>133</v>
      </c>
      <c r="K75" s="622">
        <v>45292</v>
      </c>
      <c r="L75" s="622">
        <v>45473</v>
      </c>
      <c r="M75" s="623">
        <v>1</v>
      </c>
      <c r="N75" s="145">
        <v>0</v>
      </c>
      <c r="O75" s="145" t="s">
        <v>206</v>
      </c>
      <c r="P75" s="318" t="s">
        <v>463</v>
      </c>
      <c r="Q75" s="318" t="s">
        <v>374</v>
      </c>
      <c r="R75" s="318" t="s">
        <v>199</v>
      </c>
      <c r="S75" s="318" t="s">
        <v>199</v>
      </c>
      <c r="T75" s="318" t="s">
        <v>199</v>
      </c>
      <c r="U75" s="318" t="s">
        <v>513</v>
      </c>
      <c r="V75" s="318" t="s">
        <v>199</v>
      </c>
      <c r="W75" s="318" t="s">
        <v>199</v>
      </c>
      <c r="X75" s="318" t="s">
        <v>199</v>
      </c>
      <c r="Y75" s="318" t="s">
        <v>199</v>
      </c>
      <c r="Z75" s="318" t="s">
        <v>199</v>
      </c>
      <c r="AA75" s="318" t="s">
        <v>199</v>
      </c>
      <c r="AB75" s="318" t="s">
        <v>199</v>
      </c>
      <c r="AC75" s="318" t="s">
        <v>472</v>
      </c>
    </row>
    <row r="76" spans="2:29" s="316" customFormat="1" ht="99.75">
      <c r="B76" s="318" t="s">
        <v>453</v>
      </c>
      <c r="C76" s="620" t="s">
        <v>454</v>
      </c>
      <c r="D76" s="318" t="s">
        <v>455</v>
      </c>
      <c r="E76" s="318" t="s">
        <v>508</v>
      </c>
      <c r="F76" s="318" t="s">
        <v>458</v>
      </c>
      <c r="G76" s="318" t="s">
        <v>514</v>
      </c>
      <c r="H76" s="318" t="s">
        <v>515</v>
      </c>
      <c r="I76" s="321" t="s">
        <v>511</v>
      </c>
      <c r="J76" s="318" t="s">
        <v>133</v>
      </c>
      <c r="K76" s="622">
        <v>45474</v>
      </c>
      <c r="L76" s="622">
        <v>45641</v>
      </c>
      <c r="M76" s="623" t="s">
        <v>2124</v>
      </c>
      <c r="N76" s="145">
        <v>0</v>
      </c>
      <c r="O76" s="145" t="s">
        <v>206</v>
      </c>
      <c r="P76" s="318" t="s">
        <v>463</v>
      </c>
      <c r="Q76" s="318" t="s">
        <v>374</v>
      </c>
      <c r="R76" s="318" t="s">
        <v>199</v>
      </c>
      <c r="S76" s="318" t="s">
        <v>199</v>
      </c>
      <c r="T76" s="318" t="s">
        <v>199</v>
      </c>
      <c r="U76" s="318" t="s">
        <v>513</v>
      </c>
      <c r="V76" s="318" t="s">
        <v>199</v>
      </c>
      <c r="W76" s="318" t="s">
        <v>199</v>
      </c>
      <c r="X76" s="318" t="s">
        <v>199</v>
      </c>
      <c r="Y76" s="318" t="s">
        <v>199</v>
      </c>
      <c r="Z76" s="318" t="s">
        <v>199</v>
      </c>
      <c r="AA76" s="318" t="s">
        <v>199</v>
      </c>
      <c r="AB76" s="318" t="s">
        <v>199</v>
      </c>
      <c r="AC76" s="318" t="s">
        <v>472</v>
      </c>
    </row>
    <row r="77" spans="2:29" s="316" customFormat="1" ht="99.75">
      <c r="B77" s="318" t="s">
        <v>453</v>
      </c>
      <c r="C77" s="620" t="s">
        <v>454</v>
      </c>
      <c r="D77" s="318" t="s">
        <v>705</v>
      </c>
      <c r="E77" s="318" t="s">
        <v>706</v>
      </c>
      <c r="F77" s="318" t="s">
        <v>552</v>
      </c>
      <c r="G77" s="318" t="s">
        <v>720</v>
      </c>
      <c r="H77" s="318" t="s">
        <v>721</v>
      </c>
      <c r="I77" s="321" t="s">
        <v>722</v>
      </c>
      <c r="J77" s="318" t="s">
        <v>0</v>
      </c>
      <c r="K77" s="622">
        <v>45505</v>
      </c>
      <c r="L77" s="622">
        <v>45595</v>
      </c>
      <c r="M77" s="623" t="s">
        <v>2124</v>
      </c>
      <c r="N77" s="129">
        <v>526872.5</v>
      </c>
      <c r="O77" s="318" t="s">
        <v>2166</v>
      </c>
      <c r="P77" s="318" t="s">
        <v>526</v>
      </c>
      <c r="Q77" s="318" t="s">
        <v>374</v>
      </c>
      <c r="R77" s="318" t="s">
        <v>199</v>
      </c>
      <c r="S77" s="318" t="s">
        <v>199</v>
      </c>
      <c r="T77" s="318" t="s">
        <v>199</v>
      </c>
      <c r="U77" s="318" t="s">
        <v>364</v>
      </c>
      <c r="V77" s="318" t="s">
        <v>487</v>
      </c>
      <c r="W77" s="318" t="s">
        <v>248</v>
      </c>
      <c r="X77" s="318" t="s">
        <v>199</v>
      </c>
      <c r="Y77" s="318" t="s">
        <v>199</v>
      </c>
      <c r="Z77" s="318" t="s">
        <v>199</v>
      </c>
      <c r="AA77" s="318" t="s">
        <v>365</v>
      </c>
      <c r="AB77" s="318" t="s">
        <v>366</v>
      </c>
      <c r="AC77" s="318" t="s">
        <v>528</v>
      </c>
    </row>
    <row r="78" spans="2:29" s="316" customFormat="1" ht="99.75">
      <c r="B78" s="644" t="s">
        <v>453</v>
      </c>
      <c r="C78" s="620" t="s">
        <v>454</v>
      </c>
      <c r="D78" s="644" t="s">
        <v>1122</v>
      </c>
      <c r="E78" s="644" t="s">
        <v>1152</v>
      </c>
      <c r="F78" s="627" t="s">
        <v>1125</v>
      </c>
      <c r="G78" s="644" t="s">
        <v>1161</v>
      </c>
      <c r="H78" s="644" t="s">
        <v>1162</v>
      </c>
      <c r="I78" s="644" t="s">
        <v>1163</v>
      </c>
      <c r="J78" s="627" t="s">
        <v>99</v>
      </c>
      <c r="K78" s="646">
        <v>45597</v>
      </c>
      <c r="L78" s="646">
        <v>45625</v>
      </c>
      <c r="M78" s="623" t="s">
        <v>2124</v>
      </c>
      <c r="N78" s="145">
        <f>(5*20*1)*(12000000/30/8)</f>
        <v>5000000</v>
      </c>
      <c r="O78" s="649">
        <v>185</v>
      </c>
      <c r="P78" s="627" t="s">
        <v>208</v>
      </c>
      <c r="Q78" s="627" t="s">
        <v>207</v>
      </c>
      <c r="R78" s="627" t="s">
        <v>374</v>
      </c>
      <c r="S78" s="627" t="s">
        <v>199</v>
      </c>
      <c r="T78" s="627" t="s">
        <v>199</v>
      </c>
      <c r="U78" s="318" t="s">
        <v>487</v>
      </c>
      <c r="V78" s="318" t="s">
        <v>248</v>
      </c>
      <c r="W78" s="318" t="s">
        <v>199</v>
      </c>
      <c r="X78" s="318" t="s">
        <v>199</v>
      </c>
      <c r="Y78" s="318" t="s">
        <v>199</v>
      </c>
      <c r="Z78" s="318" t="s">
        <v>199</v>
      </c>
      <c r="AA78" s="647" t="s">
        <v>199</v>
      </c>
      <c r="AB78" s="647" t="s">
        <v>199</v>
      </c>
      <c r="AC78" s="644" t="s">
        <v>655</v>
      </c>
    </row>
    <row r="79" spans="2:29" s="316" customFormat="1" ht="99.75">
      <c r="B79" s="318" t="s">
        <v>453</v>
      </c>
      <c r="C79" s="620" t="s">
        <v>454</v>
      </c>
      <c r="D79" s="318" t="s">
        <v>705</v>
      </c>
      <c r="E79" s="318" t="s">
        <v>706</v>
      </c>
      <c r="F79" s="318" t="s">
        <v>552</v>
      </c>
      <c r="G79" s="318" t="s">
        <v>789</v>
      </c>
      <c r="H79" s="318" t="s">
        <v>790</v>
      </c>
      <c r="I79" s="318" t="s">
        <v>791</v>
      </c>
      <c r="J79" s="318" t="s">
        <v>99</v>
      </c>
      <c r="K79" s="622">
        <v>45292</v>
      </c>
      <c r="L79" s="622">
        <v>45641</v>
      </c>
      <c r="M79" s="623" t="s">
        <v>2124</v>
      </c>
      <c r="N79" s="129">
        <v>0</v>
      </c>
      <c r="O79" s="321" t="s">
        <v>206</v>
      </c>
      <c r="P79" s="318" t="s">
        <v>374</v>
      </c>
      <c r="Q79" s="318" t="s">
        <v>199</v>
      </c>
      <c r="R79" s="318" t="s">
        <v>199</v>
      </c>
      <c r="S79" s="318" t="s">
        <v>199</v>
      </c>
      <c r="T79" s="318" t="s">
        <v>199</v>
      </c>
      <c r="U79" s="318" t="s">
        <v>487</v>
      </c>
      <c r="V79" s="318" t="s">
        <v>199</v>
      </c>
      <c r="W79" s="318" t="s">
        <v>199</v>
      </c>
      <c r="X79" s="318" t="s">
        <v>199</v>
      </c>
      <c r="Y79" s="318" t="s">
        <v>199</v>
      </c>
      <c r="Z79" s="318" t="s">
        <v>199</v>
      </c>
      <c r="AA79" s="318" t="s">
        <v>199</v>
      </c>
      <c r="AB79" s="318" t="s">
        <v>199</v>
      </c>
      <c r="AC79" s="318" t="s">
        <v>655</v>
      </c>
    </row>
    <row r="80" spans="2:29" s="316" customFormat="1" ht="171">
      <c r="B80" s="318" t="s">
        <v>516</v>
      </c>
      <c r="C80" s="620" t="s">
        <v>517</v>
      </c>
      <c r="D80" s="318" t="s">
        <v>539</v>
      </c>
      <c r="E80" s="318" t="s">
        <v>571</v>
      </c>
      <c r="F80" s="318" t="s">
        <v>281</v>
      </c>
      <c r="G80" s="318" t="s">
        <v>582</v>
      </c>
      <c r="H80" s="318" t="s">
        <v>583</v>
      </c>
      <c r="I80" s="318" t="s">
        <v>584</v>
      </c>
      <c r="J80" s="318" t="s">
        <v>99</v>
      </c>
      <c r="K80" s="650">
        <v>45536</v>
      </c>
      <c r="L80" s="650">
        <v>45596</v>
      </c>
      <c r="M80" s="623" t="s">
        <v>2124</v>
      </c>
      <c r="N80" s="129">
        <f>(1.5*20*2)*(12000000/30/8)</f>
        <v>3000000</v>
      </c>
      <c r="O80" s="318">
        <v>183</v>
      </c>
      <c r="P80" s="318" t="s">
        <v>401</v>
      </c>
      <c r="Q80" s="318" t="s">
        <v>199</v>
      </c>
      <c r="R80" s="318" t="s">
        <v>199</v>
      </c>
      <c r="S80" s="318" t="s">
        <v>199</v>
      </c>
      <c r="T80" s="318" t="s">
        <v>199</v>
      </c>
      <c r="U80" s="318" t="s">
        <v>364</v>
      </c>
      <c r="V80" s="318" t="s">
        <v>248</v>
      </c>
      <c r="W80" s="318" t="s">
        <v>199</v>
      </c>
      <c r="X80" s="318" t="s">
        <v>199</v>
      </c>
      <c r="Y80" s="318" t="s">
        <v>199</v>
      </c>
      <c r="Z80" s="318" t="s">
        <v>199</v>
      </c>
      <c r="AA80" s="318" t="s">
        <v>577</v>
      </c>
      <c r="AB80" s="318" t="s">
        <v>578</v>
      </c>
      <c r="AC80" s="318" t="s">
        <v>497</v>
      </c>
    </row>
    <row r="81" spans="2:29" s="316" customFormat="1" ht="171">
      <c r="B81" s="318" t="s">
        <v>516</v>
      </c>
      <c r="C81" s="620" t="s">
        <v>517</v>
      </c>
      <c r="D81" s="318" t="s">
        <v>1456</v>
      </c>
      <c r="E81" s="318" t="s">
        <v>1458</v>
      </c>
      <c r="F81" s="318" t="s">
        <v>1459</v>
      </c>
      <c r="G81" s="318" t="s">
        <v>1470</v>
      </c>
      <c r="H81" s="318" t="s">
        <v>1471</v>
      </c>
      <c r="I81" s="321" t="s">
        <v>1472</v>
      </c>
      <c r="J81" s="318" t="s">
        <v>119</v>
      </c>
      <c r="K81" s="622">
        <v>45292</v>
      </c>
      <c r="L81" s="622">
        <v>45626</v>
      </c>
      <c r="M81" s="623" t="s">
        <v>2124</v>
      </c>
      <c r="N81" s="129">
        <v>250620643.19999999</v>
      </c>
      <c r="O81" s="318" t="s">
        <v>2170</v>
      </c>
      <c r="P81" s="318" t="s">
        <v>1469</v>
      </c>
      <c r="Q81" s="318" t="s">
        <v>199</v>
      </c>
      <c r="R81" s="318" t="s">
        <v>199</v>
      </c>
      <c r="S81" s="318" t="s">
        <v>199</v>
      </c>
      <c r="T81" s="318" t="s">
        <v>199</v>
      </c>
      <c r="U81" s="318" t="s">
        <v>209</v>
      </c>
      <c r="V81" s="318" t="s">
        <v>248</v>
      </c>
      <c r="W81" s="318" t="s">
        <v>199</v>
      </c>
      <c r="X81" s="318" t="s">
        <v>199</v>
      </c>
      <c r="Y81" s="318" t="s">
        <v>199</v>
      </c>
      <c r="Z81" s="318" t="s">
        <v>199</v>
      </c>
      <c r="AA81" s="318" t="s">
        <v>199</v>
      </c>
      <c r="AB81" s="318" t="s">
        <v>199</v>
      </c>
      <c r="AC81" s="318" t="s">
        <v>1464</v>
      </c>
    </row>
    <row r="82" spans="2:29" s="316" customFormat="1" ht="213.75">
      <c r="B82" s="644" t="s">
        <v>453</v>
      </c>
      <c r="C82" s="620" t="s">
        <v>454</v>
      </c>
      <c r="D82" s="644" t="s">
        <v>1122</v>
      </c>
      <c r="E82" s="644" t="s">
        <v>1124</v>
      </c>
      <c r="F82" s="627" t="s">
        <v>1125</v>
      </c>
      <c r="G82" s="644" t="s">
        <v>1142</v>
      </c>
      <c r="H82" s="644" t="s">
        <v>1143</v>
      </c>
      <c r="I82" s="644" t="s">
        <v>1144</v>
      </c>
      <c r="J82" s="627" t="s">
        <v>99</v>
      </c>
      <c r="K82" s="646">
        <v>45427</v>
      </c>
      <c r="L82" s="646">
        <v>45450</v>
      </c>
      <c r="M82" s="623">
        <v>1</v>
      </c>
      <c r="N82" s="145">
        <f>(4*20*1)*(12000000/30/8)</f>
        <v>4000000</v>
      </c>
      <c r="O82" s="649">
        <v>185</v>
      </c>
      <c r="P82" s="627" t="s">
        <v>208</v>
      </c>
      <c r="Q82" s="627" t="s">
        <v>247</v>
      </c>
      <c r="R82" s="627" t="s">
        <v>199</v>
      </c>
      <c r="S82" s="627" t="s">
        <v>199</v>
      </c>
      <c r="T82" s="627" t="s">
        <v>199</v>
      </c>
      <c r="U82" s="318" t="s">
        <v>487</v>
      </c>
      <c r="V82" s="318" t="s">
        <v>248</v>
      </c>
      <c r="W82" s="318" t="s">
        <v>199</v>
      </c>
      <c r="X82" s="318" t="s">
        <v>199</v>
      </c>
      <c r="Y82" s="318" t="s">
        <v>199</v>
      </c>
      <c r="Z82" s="318" t="s">
        <v>199</v>
      </c>
      <c r="AA82" s="647" t="s">
        <v>199</v>
      </c>
      <c r="AB82" s="647" t="s">
        <v>199</v>
      </c>
      <c r="AC82" s="644" t="s">
        <v>775</v>
      </c>
    </row>
    <row r="83" spans="2:29" s="316" customFormat="1" ht="142.5">
      <c r="B83" s="644" t="s">
        <v>453</v>
      </c>
      <c r="C83" s="645" t="s">
        <v>859</v>
      </c>
      <c r="D83" s="644" t="s">
        <v>1173</v>
      </c>
      <c r="E83" s="644" t="s">
        <v>1184</v>
      </c>
      <c r="F83" s="627" t="s">
        <v>1125</v>
      </c>
      <c r="G83" s="644" t="s">
        <v>1192</v>
      </c>
      <c r="H83" s="644" t="s">
        <v>1193</v>
      </c>
      <c r="I83" s="644" t="s">
        <v>1194</v>
      </c>
      <c r="J83" s="627" t="s">
        <v>99</v>
      </c>
      <c r="K83" s="646">
        <v>45418</v>
      </c>
      <c r="L83" s="646">
        <v>45544</v>
      </c>
      <c r="M83" s="623" t="s">
        <v>2124</v>
      </c>
      <c r="N83" s="129">
        <f>41667*232</f>
        <v>9666744</v>
      </c>
      <c r="O83" s="321" t="s">
        <v>206</v>
      </c>
      <c r="P83" s="627" t="s">
        <v>207</v>
      </c>
      <c r="Q83" s="627" t="s">
        <v>374</v>
      </c>
      <c r="R83" s="627" t="s">
        <v>354</v>
      </c>
      <c r="S83" s="627" t="s">
        <v>199</v>
      </c>
      <c r="T83" s="627" t="s">
        <v>199</v>
      </c>
      <c r="U83" s="318" t="s">
        <v>209</v>
      </c>
      <c r="V83" s="624" t="s">
        <v>248</v>
      </c>
      <c r="W83" s="318" t="s">
        <v>199</v>
      </c>
      <c r="X83" s="318" t="s">
        <v>199</v>
      </c>
      <c r="Y83" s="318" t="s">
        <v>199</v>
      </c>
      <c r="Z83" s="627" t="s">
        <v>199</v>
      </c>
      <c r="AA83" s="647" t="s">
        <v>199</v>
      </c>
      <c r="AB83" s="647" t="s">
        <v>199</v>
      </c>
      <c r="AC83" s="644" t="s">
        <v>655</v>
      </c>
    </row>
    <row r="84" spans="2:29" s="316" customFormat="1" ht="99.75">
      <c r="B84" s="644" t="s">
        <v>453</v>
      </c>
      <c r="C84" s="620" t="s">
        <v>454</v>
      </c>
      <c r="D84" s="644" t="s">
        <v>1122</v>
      </c>
      <c r="E84" s="644" t="s">
        <v>1124</v>
      </c>
      <c r="F84" s="627" t="s">
        <v>1125</v>
      </c>
      <c r="G84" s="644" t="s">
        <v>1135</v>
      </c>
      <c r="H84" s="644" t="s">
        <v>1136</v>
      </c>
      <c r="I84" s="644" t="s">
        <v>1137</v>
      </c>
      <c r="J84" s="627" t="s">
        <v>99</v>
      </c>
      <c r="K84" s="646">
        <v>45404</v>
      </c>
      <c r="L84" s="646">
        <v>45433</v>
      </c>
      <c r="M84" s="623">
        <v>1</v>
      </c>
      <c r="N84" s="145">
        <f>(2.5*20*1)*(12000000/30/8)</f>
        <v>2500000</v>
      </c>
      <c r="O84" s="649">
        <v>185</v>
      </c>
      <c r="P84" s="627" t="s">
        <v>208</v>
      </c>
      <c r="Q84" s="627" t="s">
        <v>207</v>
      </c>
      <c r="R84" s="627" t="s">
        <v>199</v>
      </c>
      <c r="S84" s="627" t="s">
        <v>199</v>
      </c>
      <c r="T84" s="627" t="s">
        <v>199</v>
      </c>
      <c r="U84" s="318" t="s">
        <v>487</v>
      </c>
      <c r="V84" s="318" t="s">
        <v>248</v>
      </c>
      <c r="W84" s="318" t="s">
        <v>199</v>
      </c>
      <c r="X84" s="318" t="s">
        <v>199</v>
      </c>
      <c r="Y84" s="318" t="s">
        <v>199</v>
      </c>
      <c r="Z84" s="318" t="s">
        <v>199</v>
      </c>
      <c r="AA84" s="647" t="s">
        <v>199</v>
      </c>
      <c r="AB84" s="647" t="s">
        <v>199</v>
      </c>
      <c r="AC84" s="644" t="s">
        <v>655</v>
      </c>
    </row>
    <row r="85" spans="2:29" s="316" customFormat="1" ht="409.5">
      <c r="B85" s="318" t="s">
        <v>453</v>
      </c>
      <c r="C85" s="620" t="s">
        <v>454</v>
      </c>
      <c r="D85" s="318" t="s">
        <v>705</v>
      </c>
      <c r="E85" s="318" t="s">
        <v>706</v>
      </c>
      <c r="F85" s="318" t="s">
        <v>552</v>
      </c>
      <c r="G85" s="629" t="s">
        <v>829</v>
      </c>
      <c r="H85" s="629" t="s">
        <v>830</v>
      </c>
      <c r="I85" s="629" t="s">
        <v>831</v>
      </c>
      <c r="J85" s="629" t="s">
        <v>281</v>
      </c>
      <c r="K85" s="638">
        <v>45323</v>
      </c>
      <c r="L85" s="638">
        <v>45626</v>
      </c>
      <c r="M85" s="623" t="s">
        <v>2124</v>
      </c>
      <c r="N85" s="129">
        <v>90069132.609999999</v>
      </c>
      <c r="O85" s="629" t="s">
        <v>2167</v>
      </c>
      <c r="P85" s="318" t="s">
        <v>207</v>
      </c>
      <c r="Q85" s="318" t="s">
        <v>374</v>
      </c>
      <c r="R85" s="318" t="s">
        <v>199</v>
      </c>
      <c r="S85" s="318" t="s">
        <v>199</v>
      </c>
      <c r="T85" s="318" t="s">
        <v>199</v>
      </c>
      <c r="U85" s="621" t="s">
        <v>832</v>
      </c>
      <c r="V85" s="318" t="s">
        <v>248</v>
      </c>
      <c r="W85" s="318" t="s">
        <v>199</v>
      </c>
      <c r="X85" s="318" t="s">
        <v>199</v>
      </c>
      <c r="Y85" s="318" t="s">
        <v>199</v>
      </c>
      <c r="Z85" s="318" t="s">
        <v>199</v>
      </c>
      <c r="AA85" s="318" t="s">
        <v>199</v>
      </c>
      <c r="AB85" s="318" t="s">
        <v>199</v>
      </c>
      <c r="AC85" s="321" t="s">
        <v>655</v>
      </c>
    </row>
    <row r="86" spans="2:29" s="316" customFormat="1" ht="142.5">
      <c r="B86" s="644" t="s">
        <v>453</v>
      </c>
      <c r="C86" s="645" t="s">
        <v>859</v>
      </c>
      <c r="D86" s="644" t="s">
        <v>1173</v>
      </c>
      <c r="E86" s="644" t="s">
        <v>1204</v>
      </c>
      <c r="F86" s="627" t="s">
        <v>1125</v>
      </c>
      <c r="G86" s="644" t="s">
        <v>1205</v>
      </c>
      <c r="H86" s="644" t="s">
        <v>1206</v>
      </c>
      <c r="I86" s="644" t="s">
        <v>1207</v>
      </c>
      <c r="J86" s="627" t="s">
        <v>99</v>
      </c>
      <c r="K86" s="646">
        <v>45536</v>
      </c>
      <c r="L86" s="646">
        <v>45626</v>
      </c>
      <c r="M86" s="623" t="s">
        <v>2124</v>
      </c>
      <c r="N86" s="129">
        <f>41667*232</f>
        <v>9666744</v>
      </c>
      <c r="O86" s="321" t="s">
        <v>206</v>
      </c>
      <c r="P86" s="627" t="s">
        <v>207</v>
      </c>
      <c r="Q86" s="627" t="s">
        <v>374</v>
      </c>
      <c r="R86" s="627" t="s">
        <v>354</v>
      </c>
      <c r="S86" s="627" t="s">
        <v>199</v>
      </c>
      <c r="T86" s="627" t="s">
        <v>199</v>
      </c>
      <c r="U86" s="318" t="s">
        <v>487</v>
      </c>
      <c r="V86" s="624" t="s">
        <v>248</v>
      </c>
      <c r="W86" s="318" t="s">
        <v>199</v>
      </c>
      <c r="X86" s="318" t="s">
        <v>199</v>
      </c>
      <c r="Y86" s="318" t="s">
        <v>199</v>
      </c>
      <c r="Z86" s="318" t="s">
        <v>199</v>
      </c>
      <c r="AA86" s="647" t="s">
        <v>199</v>
      </c>
      <c r="AB86" s="647" t="s">
        <v>199</v>
      </c>
      <c r="AC86" s="644" t="s">
        <v>655</v>
      </c>
    </row>
    <row r="87" spans="2:29" s="316" customFormat="1" ht="142.5">
      <c r="B87" s="644" t="s">
        <v>453</v>
      </c>
      <c r="C87" s="645" t="s">
        <v>859</v>
      </c>
      <c r="D87" s="644" t="s">
        <v>1173</v>
      </c>
      <c r="E87" s="644" t="s">
        <v>1184</v>
      </c>
      <c r="F87" s="627" t="s">
        <v>1125</v>
      </c>
      <c r="G87" s="644" t="s">
        <v>1185</v>
      </c>
      <c r="H87" s="644" t="s">
        <v>1186</v>
      </c>
      <c r="I87" s="644" t="s">
        <v>1187</v>
      </c>
      <c r="J87" s="627" t="s">
        <v>99</v>
      </c>
      <c r="K87" s="646">
        <v>45323</v>
      </c>
      <c r="L87" s="646">
        <v>45418</v>
      </c>
      <c r="M87" s="623">
        <v>1</v>
      </c>
      <c r="N87" s="145">
        <f>(4.4*20*3)*(12000000/30/8)</f>
        <v>13200000</v>
      </c>
      <c r="O87" s="649">
        <v>185</v>
      </c>
      <c r="P87" s="627" t="s">
        <v>207</v>
      </c>
      <c r="Q87" s="627" t="s">
        <v>374</v>
      </c>
      <c r="R87" s="627" t="s">
        <v>354</v>
      </c>
      <c r="S87" s="627" t="s">
        <v>199</v>
      </c>
      <c r="T87" s="627" t="s">
        <v>199</v>
      </c>
      <c r="U87" s="318" t="s">
        <v>209</v>
      </c>
      <c r="V87" s="318" t="s">
        <v>248</v>
      </c>
      <c r="W87" s="318" t="s">
        <v>199</v>
      </c>
      <c r="X87" s="318" t="s">
        <v>199</v>
      </c>
      <c r="Y87" s="318" t="s">
        <v>199</v>
      </c>
      <c r="Z87" s="318" t="s">
        <v>199</v>
      </c>
      <c r="AA87" s="647" t="s">
        <v>199</v>
      </c>
      <c r="AB87" s="647" t="s">
        <v>199</v>
      </c>
      <c r="AC87" s="644" t="s">
        <v>655</v>
      </c>
    </row>
    <row r="88" spans="2:29" s="316" customFormat="1" ht="142.5">
      <c r="B88" s="318" t="s">
        <v>453</v>
      </c>
      <c r="C88" s="620" t="s">
        <v>859</v>
      </c>
      <c r="D88" s="318" t="s">
        <v>1223</v>
      </c>
      <c r="E88" s="318" t="s">
        <v>1224</v>
      </c>
      <c r="F88" s="318" t="s">
        <v>1167</v>
      </c>
      <c r="G88" s="318" t="s">
        <v>1225</v>
      </c>
      <c r="H88" s="318" t="s">
        <v>1226</v>
      </c>
      <c r="I88" s="321" t="s">
        <v>1227</v>
      </c>
      <c r="J88" s="627" t="s">
        <v>99</v>
      </c>
      <c r="K88" s="622">
        <v>45505</v>
      </c>
      <c r="L88" s="622">
        <v>45596</v>
      </c>
      <c r="M88" s="623" t="s">
        <v>2124</v>
      </c>
      <c r="N88" s="129">
        <v>4000000</v>
      </c>
      <c r="O88" s="318">
        <v>190</v>
      </c>
      <c r="P88" s="318" t="s">
        <v>245</v>
      </c>
      <c r="Q88" s="627" t="s">
        <v>199</v>
      </c>
      <c r="R88" s="627" t="s">
        <v>199</v>
      </c>
      <c r="S88" s="627" t="s">
        <v>199</v>
      </c>
      <c r="T88" s="627" t="s">
        <v>199</v>
      </c>
      <c r="U88" s="318" t="s">
        <v>209</v>
      </c>
      <c r="V88" s="318" t="s">
        <v>248</v>
      </c>
      <c r="W88" s="318" t="s">
        <v>199</v>
      </c>
      <c r="X88" s="318" t="s">
        <v>199</v>
      </c>
      <c r="Y88" s="318" t="s">
        <v>199</v>
      </c>
      <c r="Z88" s="627" t="s">
        <v>199</v>
      </c>
      <c r="AA88" s="318" t="s">
        <v>199</v>
      </c>
      <c r="AB88" s="318" t="s">
        <v>199</v>
      </c>
      <c r="AC88" s="318" t="s">
        <v>1229</v>
      </c>
    </row>
    <row r="89" spans="2:29" s="316" customFormat="1" ht="142.5">
      <c r="B89" s="644" t="s">
        <v>453</v>
      </c>
      <c r="C89" s="645" t="s">
        <v>859</v>
      </c>
      <c r="D89" s="644" t="s">
        <v>1173</v>
      </c>
      <c r="E89" s="644" t="s">
        <v>1204</v>
      </c>
      <c r="F89" s="627" t="s">
        <v>1125</v>
      </c>
      <c r="G89" s="644" t="s">
        <v>1211</v>
      </c>
      <c r="H89" s="644" t="s">
        <v>1212</v>
      </c>
      <c r="I89" s="644" t="s">
        <v>1213</v>
      </c>
      <c r="J89" s="627" t="s">
        <v>99</v>
      </c>
      <c r="K89" s="646">
        <v>45418</v>
      </c>
      <c r="L89" s="646">
        <v>45544</v>
      </c>
      <c r="M89" s="623" t="s">
        <v>2124</v>
      </c>
      <c r="N89" s="129">
        <f>41667*232</f>
        <v>9666744</v>
      </c>
      <c r="O89" s="321" t="s">
        <v>206</v>
      </c>
      <c r="P89" s="627" t="s">
        <v>207</v>
      </c>
      <c r="Q89" s="627" t="s">
        <v>374</v>
      </c>
      <c r="R89" s="627" t="s">
        <v>354</v>
      </c>
      <c r="S89" s="627" t="s">
        <v>890</v>
      </c>
      <c r="T89" s="627" t="s">
        <v>199</v>
      </c>
      <c r="U89" s="318" t="s">
        <v>487</v>
      </c>
      <c r="V89" s="624" t="s">
        <v>248</v>
      </c>
      <c r="W89" s="318" t="s">
        <v>199</v>
      </c>
      <c r="X89" s="318" t="s">
        <v>199</v>
      </c>
      <c r="Y89" s="318" t="s">
        <v>199</v>
      </c>
      <c r="Z89" s="318" t="s">
        <v>199</v>
      </c>
      <c r="AA89" s="647" t="s">
        <v>199</v>
      </c>
      <c r="AB89" s="647" t="s">
        <v>199</v>
      </c>
      <c r="AC89" s="644" t="s">
        <v>655</v>
      </c>
    </row>
    <row r="90" spans="2:29" s="316" customFormat="1" ht="213.75">
      <c r="B90" s="318" t="s">
        <v>453</v>
      </c>
      <c r="C90" s="620" t="s">
        <v>859</v>
      </c>
      <c r="D90" s="318" t="s">
        <v>1027</v>
      </c>
      <c r="E90" s="318" t="s">
        <v>1029</v>
      </c>
      <c r="F90" s="318" t="s">
        <v>754</v>
      </c>
      <c r="G90" s="318" t="s">
        <v>1039</v>
      </c>
      <c r="H90" s="318" t="s">
        <v>1040</v>
      </c>
      <c r="I90" s="318" t="s">
        <v>1041</v>
      </c>
      <c r="J90" s="318" t="s">
        <v>220</v>
      </c>
      <c r="K90" s="622">
        <v>45352</v>
      </c>
      <c r="L90" s="622">
        <v>45596</v>
      </c>
      <c r="M90" s="623" t="s">
        <v>2124</v>
      </c>
      <c r="N90" s="651">
        <v>2727623369</v>
      </c>
      <c r="O90" s="629" t="s">
        <v>2171</v>
      </c>
      <c r="P90" s="318" t="s">
        <v>354</v>
      </c>
      <c r="Q90" s="318" t="s">
        <v>199</v>
      </c>
      <c r="R90" s="318" t="s">
        <v>199</v>
      </c>
      <c r="S90" s="318" t="s">
        <v>199</v>
      </c>
      <c r="T90" s="318" t="s">
        <v>199</v>
      </c>
      <c r="U90" s="318" t="s">
        <v>209</v>
      </c>
      <c r="V90" s="318" t="s">
        <v>248</v>
      </c>
      <c r="W90" s="318" t="s">
        <v>199</v>
      </c>
      <c r="X90" s="318" t="s">
        <v>199</v>
      </c>
      <c r="Y90" s="318" t="s">
        <v>199</v>
      </c>
      <c r="Z90" s="318" t="s">
        <v>199</v>
      </c>
      <c r="AA90" s="318" t="s">
        <v>199</v>
      </c>
      <c r="AB90" s="318" t="s">
        <v>199</v>
      </c>
      <c r="AC90" s="318" t="s">
        <v>234</v>
      </c>
    </row>
    <row r="91" spans="2:29" s="316" customFormat="1" ht="142.5">
      <c r="B91" s="318" t="s">
        <v>453</v>
      </c>
      <c r="C91" s="620" t="s">
        <v>859</v>
      </c>
      <c r="D91" s="318" t="s">
        <v>1223</v>
      </c>
      <c r="E91" s="318" t="s">
        <v>1320</v>
      </c>
      <c r="F91" s="318" t="s">
        <v>1167</v>
      </c>
      <c r="G91" s="318" t="s">
        <v>1339</v>
      </c>
      <c r="H91" s="318" t="s">
        <v>1340</v>
      </c>
      <c r="I91" s="621" t="s">
        <v>1341</v>
      </c>
      <c r="J91" s="627" t="s">
        <v>99</v>
      </c>
      <c r="K91" s="622">
        <v>45580</v>
      </c>
      <c r="L91" s="622">
        <v>45595</v>
      </c>
      <c r="M91" s="623" t="s">
        <v>2124</v>
      </c>
      <c r="N91" s="129">
        <f>(6*20*0.5)*(10000000/30/8)</f>
        <v>2500000</v>
      </c>
      <c r="O91" s="318">
        <v>189</v>
      </c>
      <c r="P91" s="318" t="s">
        <v>1250</v>
      </c>
      <c r="Q91" s="318" t="s">
        <v>1267</v>
      </c>
      <c r="R91" s="318" t="s">
        <v>354</v>
      </c>
      <c r="S91" s="627" t="s">
        <v>199</v>
      </c>
      <c r="T91" s="627" t="s">
        <v>199</v>
      </c>
      <c r="U91" s="318" t="s">
        <v>487</v>
      </c>
      <c r="V91" s="318" t="s">
        <v>248</v>
      </c>
      <c r="W91" s="318" t="s">
        <v>199</v>
      </c>
      <c r="X91" s="318" t="s">
        <v>199</v>
      </c>
      <c r="Y91" s="318" t="s">
        <v>199</v>
      </c>
      <c r="Z91" s="318" t="s">
        <v>199</v>
      </c>
      <c r="AA91" s="318" t="s">
        <v>199</v>
      </c>
      <c r="AB91" s="318" t="s">
        <v>199</v>
      </c>
      <c r="AC91" s="318" t="s">
        <v>199</v>
      </c>
    </row>
    <row r="92" spans="2:29" s="316" customFormat="1" ht="409.5">
      <c r="B92" s="318" t="s">
        <v>516</v>
      </c>
      <c r="C92" s="620" t="s">
        <v>517</v>
      </c>
      <c r="D92" s="318" t="s">
        <v>674</v>
      </c>
      <c r="E92" s="318" t="s">
        <v>676</v>
      </c>
      <c r="F92" s="318" t="s">
        <v>281</v>
      </c>
      <c r="G92" s="629" t="s">
        <v>918</v>
      </c>
      <c r="H92" s="629" t="s">
        <v>919</v>
      </c>
      <c r="I92" s="629" t="s">
        <v>920</v>
      </c>
      <c r="J92" s="629" t="s">
        <v>281</v>
      </c>
      <c r="K92" s="638">
        <v>45323</v>
      </c>
      <c r="L92" s="638">
        <v>45626</v>
      </c>
      <c r="M92" s="623" t="s">
        <v>2124</v>
      </c>
      <c r="N92" s="129">
        <v>90069132.609999999</v>
      </c>
      <c r="O92" s="629" t="s">
        <v>2167</v>
      </c>
      <c r="P92" s="318" t="s">
        <v>374</v>
      </c>
      <c r="Q92" s="318" t="s">
        <v>232</v>
      </c>
      <c r="R92" s="318" t="s">
        <v>400</v>
      </c>
      <c r="S92" s="318" t="s">
        <v>199</v>
      </c>
      <c r="T92" s="318" t="s">
        <v>199</v>
      </c>
      <c r="U92" s="621" t="s">
        <v>364</v>
      </c>
      <c r="V92" s="318" t="s">
        <v>248</v>
      </c>
      <c r="W92" s="318" t="s">
        <v>199</v>
      </c>
      <c r="X92" s="318" t="s">
        <v>199</v>
      </c>
      <c r="Y92" s="318" t="s">
        <v>199</v>
      </c>
      <c r="Z92" s="318" t="s">
        <v>199</v>
      </c>
      <c r="AA92" s="318" t="s">
        <v>402</v>
      </c>
      <c r="AB92" s="318" t="s">
        <v>695</v>
      </c>
      <c r="AC92" s="321" t="s">
        <v>921</v>
      </c>
    </row>
    <row r="93" spans="2:29" s="316" customFormat="1" ht="409.5">
      <c r="B93" s="318" t="s">
        <v>516</v>
      </c>
      <c r="C93" s="620" t="s">
        <v>517</v>
      </c>
      <c r="D93" s="318" t="s">
        <v>674</v>
      </c>
      <c r="E93" s="318" t="s">
        <v>676</v>
      </c>
      <c r="F93" s="318" t="s">
        <v>281</v>
      </c>
      <c r="G93" s="629" t="s">
        <v>922</v>
      </c>
      <c r="H93" s="629" t="s">
        <v>923</v>
      </c>
      <c r="I93" s="629" t="s">
        <v>924</v>
      </c>
      <c r="J93" s="629" t="s">
        <v>281</v>
      </c>
      <c r="K93" s="638">
        <v>45323</v>
      </c>
      <c r="L93" s="638">
        <v>45626</v>
      </c>
      <c r="M93" s="623" t="s">
        <v>2124</v>
      </c>
      <c r="N93" s="129">
        <v>90069132.609999999</v>
      </c>
      <c r="O93" s="629" t="s">
        <v>2167</v>
      </c>
      <c r="P93" s="318" t="s">
        <v>374</v>
      </c>
      <c r="Q93" s="318" t="s">
        <v>232</v>
      </c>
      <c r="R93" s="318" t="s">
        <v>400</v>
      </c>
      <c r="S93" s="318" t="s">
        <v>199</v>
      </c>
      <c r="T93" s="318" t="s">
        <v>199</v>
      </c>
      <c r="U93" s="621" t="s">
        <v>364</v>
      </c>
      <c r="V93" s="318" t="s">
        <v>248</v>
      </c>
      <c r="W93" s="318" t="s">
        <v>199</v>
      </c>
      <c r="X93" s="318" t="s">
        <v>199</v>
      </c>
      <c r="Y93" s="318" t="s">
        <v>199</v>
      </c>
      <c r="Z93" s="318" t="s">
        <v>199</v>
      </c>
      <c r="AA93" s="318" t="s">
        <v>402</v>
      </c>
      <c r="AB93" s="318" t="s">
        <v>695</v>
      </c>
      <c r="AC93" s="321" t="s">
        <v>261</v>
      </c>
    </row>
    <row r="94" spans="2:29" s="316" customFormat="1" ht="409.5">
      <c r="B94" s="318" t="s">
        <v>516</v>
      </c>
      <c r="C94" s="620" t="s">
        <v>517</v>
      </c>
      <c r="D94" s="318" t="s">
        <v>674</v>
      </c>
      <c r="E94" s="318" t="s">
        <v>676</v>
      </c>
      <c r="F94" s="318" t="s">
        <v>281</v>
      </c>
      <c r="G94" s="629" t="s">
        <v>927</v>
      </c>
      <c r="H94" s="629" t="s">
        <v>928</v>
      </c>
      <c r="I94" s="629" t="s">
        <v>929</v>
      </c>
      <c r="J94" s="629" t="s">
        <v>281</v>
      </c>
      <c r="K94" s="638">
        <v>45323</v>
      </c>
      <c r="L94" s="638">
        <v>45626</v>
      </c>
      <c r="M94" s="623" t="s">
        <v>2124</v>
      </c>
      <c r="N94" s="129">
        <v>90069132.609999999</v>
      </c>
      <c r="O94" s="629" t="s">
        <v>2167</v>
      </c>
      <c r="P94" s="318" t="s">
        <v>374</v>
      </c>
      <c r="Q94" s="318" t="s">
        <v>232</v>
      </c>
      <c r="R94" s="318" t="s">
        <v>400</v>
      </c>
      <c r="S94" s="318" t="s">
        <v>199</v>
      </c>
      <c r="T94" s="318" t="s">
        <v>199</v>
      </c>
      <c r="U94" s="621" t="s">
        <v>364</v>
      </c>
      <c r="V94" s="318" t="s">
        <v>248</v>
      </c>
      <c r="W94" s="318" t="s">
        <v>199</v>
      </c>
      <c r="X94" s="318" t="s">
        <v>199</v>
      </c>
      <c r="Y94" s="318" t="s">
        <v>199</v>
      </c>
      <c r="Z94" s="318" t="s">
        <v>199</v>
      </c>
      <c r="AA94" s="318" t="s">
        <v>402</v>
      </c>
      <c r="AB94" s="318" t="s">
        <v>695</v>
      </c>
      <c r="AC94" s="321" t="s">
        <v>261</v>
      </c>
    </row>
    <row r="95" spans="2:29" s="316" customFormat="1" ht="409.5">
      <c r="B95" s="318" t="s">
        <v>516</v>
      </c>
      <c r="C95" s="620" t="s">
        <v>517</v>
      </c>
      <c r="D95" s="318" t="s">
        <v>674</v>
      </c>
      <c r="E95" s="318" t="s">
        <v>676</v>
      </c>
      <c r="F95" s="318" t="s">
        <v>281</v>
      </c>
      <c r="G95" s="629" t="s">
        <v>925</v>
      </c>
      <c r="H95" s="629" t="s">
        <v>1899</v>
      </c>
      <c r="I95" s="629" t="s">
        <v>926</v>
      </c>
      <c r="J95" s="629" t="s">
        <v>281</v>
      </c>
      <c r="K95" s="638">
        <v>45323</v>
      </c>
      <c r="L95" s="638">
        <v>45626</v>
      </c>
      <c r="M95" s="623" t="s">
        <v>2124</v>
      </c>
      <c r="N95" s="129">
        <v>90069132.609999999</v>
      </c>
      <c r="O95" s="629" t="s">
        <v>2167</v>
      </c>
      <c r="P95" s="318" t="s">
        <v>374</v>
      </c>
      <c r="Q95" s="318" t="s">
        <v>232</v>
      </c>
      <c r="R95" s="318" t="s">
        <v>400</v>
      </c>
      <c r="S95" s="318" t="s">
        <v>199</v>
      </c>
      <c r="T95" s="318" t="s">
        <v>199</v>
      </c>
      <c r="U95" s="621" t="s">
        <v>364</v>
      </c>
      <c r="V95" s="318" t="s">
        <v>248</v>
      </c>
      <c r="W95" s="318" t="s">
        <v>199</v>
      </c>
      <c r="X95" s="318" t="s">
        <v>199</v>
      </c>
      <c r="Y95" s="318" t="s">
        <v>199</v>
      </c>
      <c r="Z95" s="318" t="s">
        <v>199</v>
      </c>
      <c r="AA95" s="318" t="s">
        <v>402</v>
      </c>
      <c r="AB95" s="318" t="s">
        <v>695</v>
      </c>
      <c r="AC95" s="321" t="s">
        <v>497</v>
      </c>
    </row>
    <row r="96" spans="2:29" s="316" customFormat="1" ht="409.5">
      <c r="B96" s="318" t="s">
        <v>516</v>
      </c>
      <c r="C96" s="620" t="s">
        <v>517</v>
      </c>
      <c r="D96" s="318" t="s">
        <v>674</v>
      </c>
      <c r="E96" s="318" t="s">
        <v>676</v>
      </c>
      <c r="F96" s="318" t="s">
        <v>281</v>
      </c>
      <c r="G96" s="629" t="s">
        <v>1932</v>
      </c>
      <c r="H96" s="629" t="s">
        <v>932</v>
      </c>
      <c r="I96" s="629" t="s">
        <v>933</v>
      </c>
      <c r="J96" s="629" t="s">
        <v>281</v>
      </c>
      <c r="K96" s="638">
        <v>45323</v>
      </c>
      <c r="L96" s="638">
        <v>45626</v>
      </c>
      <c r="M96" s="623" t="s">
        <v>2124</v>
      </c>
      <c r="N96" s="129">
        <v>90069132.609999999</v>
      </c>
      <c r="O96" s="629" t="s">
        <v>2167</v>
      </c>
      <c r="P96" s="318" t="s">
        <v>374</v>
      </c>
      <c r="Q96" s="318" t="s">
        <v>232</v>
      </c>
      <c r="R96" s="318" t="s">
        <v>400</v>
      </c>
      <c r="S96" s="318" t="s">
        <v>199</v>
      </c>
      <c r="T96" s="318" t="s">
        <v>199</v>
      </c>
      <c r="U96" s="621" t="s">
        <v>364</v>
      </c>
      <c r="V96" s="318" t="s">
        <v>248</v>
      </c>
      <c r="W96" s="318" t="s">
        <v>199</v>
      </c>
      <c r="X96" s="318" t="s">
        <v>199</v>
      </c>
      <c r="Y96" s="318" t="s">
        <v>199</v>
      </c>
      <c r="Z96" s="318" t="s">
        <v>199</v>
      </c>
      <c r="AA96" s="318" t="s">
        <v>402</v>
      </c>
      <c r="AB96" s="318" t="s">
        <v>695</v>
      </c>
      <c r="AC96" s="321" t="s">
        <v>261</v>
      </c>
    </row>
    <row r="97" spans="2:29" s="316" customFormat="1" ht="409.5">
      <c r="B97" s="318" t="s">
        <v>516</v>
      </c>
      <c r="C97" s="620" t="s">
        <v>517</v>
      </c>
      <c r="D97" s="318" t="s">
        <v>674</v>
      </c>
      <c r="E97" s="318" t="s">
        <v>676</v>
      </c>
      <c r="F97" s="318" t="s">
        <v>281</v>
      </c>
      <c r="G97" s="629" t="s">
        <v>1933</v>
      </c>
      <c r="H97" s="629" t="s">
        <v>934</v>
      </c>
      <c r="I97" s="629" t="s">
        <v>935</v>
      </c>
      <c r="J97" s="629" t="s">
        <v>281</v>
      </c>
      <c r="K97" s="638">
        <v>45323</v>
      </c>
      <c r="L97" s="638">
        <v>45626</v>
      </c>
      <c r="M97" s="623" t="s">
        <v>2124</v>
      </c>
      <c r="N97" s="129">
        <v>90069132.609999999</v>
      </c>
      <c r="O97" s="629" t="s">
        <v>2167</v>
      </c>
      <c r="P97" s="318" t="s">
        <v>374</v>
      </c>
      <c r="Q97" s="318" t="s">
        <v>232</v>
      </c>
      <c r="R97" s="318" t="s">
        <v>400</v>
      </c>
      <c r="S97" s="318" t="s">
        <v>199</v>
      </c>
      <c r="T97" s="318" t="s">
        <v>199</v>
      </c>
      <c r="U97" s="621" t="s">
        <v>364</v>
      </c>
      <c r="V97" s="318" t="s">
        <v>248</v>
      </c>
      <c r="W97" s="318" t="s">
        <v>199</v>
      </c>
      <c r="X97" s="318" t="s">
        <v>199</v>
      </c>
      <c r="Y97" s="318" t="s">
        <v>199</v>
      </c>
      <c r="Z97" s="318" t="s">
        <v>199</v>
      </c>
      <c r="AA97" s="318" t="s">
        <v>402</v>
      </c>
      <c r="AB97" s="318" t="s">
        <v>695</v>
      </c>
      <c r="AC97" s="321" t="s">
        <v>261</v>
      </c>
    </row>
    <row r="98" spans="2:29" s="316" customFormat="1" ht="409.5">
      <c r="B98" s="318" t="s">
        <v>516</v>
      </c>
      <c r="C98" s="620" t="s">
        <v>517</v>
      </c>
      <c r="D98" s="318" t="s">
        <v>674</v>
      </c>
      <c r="E98" s="318" t="s">
        <v>676</v>
      </c>
      <c r="F98" s="318" t="s">
        <v>281</v>
      </c>
      <c r="G98" s="629" t="s">
        <v>1931</v>
      </c>
      <c r="H98" s="629" t="s">
        <v>930</v>
      </c>
      <c r="I98" s="629" t="s">
        <v>931</v>
      </c>
      <c r="J98" s="629" t="s">
        <v>281</v>
      </c>
      <c r="K98" s="638">
        <v>45323</v>
      </c>
      <c r="L98" s="638">
        <v>45626</v>
      </c>
      <c r="M98" s="623" t="s">
        <v>2124</v>
      </c>
      <c r="N98" s="129">
        <v>90069132.609999999</v>
      </c>
      <c r="O98" s="629" t="s">
        <v>2167</v>
      </c>
      <c r="P98" s="318" t="s">
        <v>374</v>
      </c>
      <c r="Q98" s="318" t="s">
        <v>232</v>
      </c>
      <c r="R98" s="318" t="s">
        <v>400</v>
      </c>
      <c r="S98" s="318" t="s">
        <v>199</v>
      </c>
      <c r="T98" s="318" t="s">
        <v>199</v>
      </c>
      <c r="U98" s="621" t="s">
        <v>364</v>
      </c>
      <c r="V98" s="318" t="s">
        <v>248</v>
      </c>
      <c r="W98" s="318" t="s">
        <v>199</v>
      </c>
      <c r="X98" s="318" t="s">
        <v>199</v>
      </c>
      <c r="Y98" s="318" t="s">
        <v>199</v>
      </c>
      <c r="Z98" s="318" t="s">
        <v>199</v>
      </c>
      <c r="AA98" s="318" t="s">
        <v>402</v>
      </c>
      <c r="AB98" s="318" t="s">
        <v>695</v>
      </c>
      <c r="AC98" s="321" t="s">
        <v>261</v>
      </c>
    </row>
    <row r="99" spans="2:29" s="316" customFormat="1" ht="99.75">
      <c r="B99" s="318" t="s">
        <v>453</v>
      </c>
      <c r="C99" s="620" t="s">
        <v>454</v>
      </c>
      <c r="D99" s="318" t="s">
        <v>455</v>
      </c>
      <c r="E99" s="318" t="s">
        <v>457</v>
      </c>
      <c r="F99" s="318" t="s">
        <v>458</v>
      </c>
      <c r="G99" s="318" t="s">
        <v>468</v>
      </c>
      <c r="H99" s="318" t="s">
        <v>469</v>
      </c>
      <c r="I99" s="321" t="s">
        <v>470</v>
      </c>
      <c r="J99" s="318" t="s">
        <v>133</v>
      </c>
      <c r="K99" s="622">
        <v>45292</v>
      </c>
      <c r="L99" s="622">
        <v>45641</v>
      </c>
      <c r="M99" s="623" t="s">
        <v>2124</v>
      </c>
      <c r="N99" s="129">
        <v>188014344</v>
      </c>
      <c r="O99" s="321" t="s">
        <v>2172</v>
      </c>
      <c r="P99" s="318" t="s">
        <v>463</v>
      </c>
      <c r="Q99" s="318" t="s">
        <v>423</v>
      </c>
      <c r="R99" s="321" t="s">
        <v>199</v>
      </c>
      <c r="S99" s="318" t="s">
        <v>199</v>
      </c>
      <c r="T99" s="318" t="s">
        <v>199</v>
      </c>
      <c r="U99" s="318" t="s">
        <v>209</v>
      </c>
      <c r="V99" s="318" t="s">
        <v>248</v>
      </c>
      <c r="W99" s="318" t="s">
        <v>199</v>
      </c>
      <c r="X99" s="318" t="s">
        <v>199</v>
      </c>
      <c r="Y99" s="318" t="s">
        <v>199</v>
      </c>
      <c r="Z99" s="318" t="s">
        <v>199</v>
      </c>
      <c r="AA99" s="318" t="s">
        <v>199</v>
      </c>
      <c r="AB99" s="318" t="s">
        <v>199</v>
      </c>
      <c r="AC99" s="318" t="s">
        <v>472</v>
      </c>
    </row>
    <row r="100" spans="2:29" s="316" customFormat="1" ht="409.5">
      <c r="B100" s="318" t="s">
        <v>453</v>
      </c>
      <c r="C100" s="620" t="s">
        <v>859</v>
      </c>
      <c r="D100" s="318" t="s">
        <v>1223</v>
      </c>
      <c r="E100" s="318" t="s">
        <v>1358</v>
      </c>
      <c r="F100" s="318" t="s">
        <v>1125</v>
      </c>
      <c r="G100" s="629" t="s">
        <v>1367</v>
      </c>
      <c r="H100" s="629" t="s">
        <v>1368</v>
      </c>
      <c r="I100" s="629" t="s">
        <v>1369</v>
      </c>
      <c r="J100" s="629" t="s">
        <v>281</v>
      </c>
      <c r="K100" s="638">
        <v>45323</v>
      </c>
      <c r="L100" s="638">
        <v>45626</v>
      </c>
      <c r="M100" s="623" t="s">
        <v>2124</v>
      </c>
      <c r="N100" s="129">
        <v>90069132.609999999</v>
      </c>
      <c r="O100" s="629" t="s">
        <v>2167</v>
      </c>
      <c r="P100" s="318" t="s">
        <v>232</v>
      </c>
      <c r="Q100" s="318" t="s">
        <v>355</v>
      </c>
      <c r="R100" s="318" t="s">
        <v>838</v>
      </c>
      <c r="S100" s="318" t="s">
        <v>199</v>
      </c>
      <c r="T100" s="318" t="s">
        <v>199</v>
      </c>
      <c r="U100" s="621" t="s">
        <v>209</v>
      </c>
      <c r="V100" s="318" t="s">
        <v>248</v>
      </c>
      <c r="W100" s="318" t="s">
        <v>199</v>
      </c>
      <c r="X100" s="318" t="s">
        <v>199</v>
      </c>
      <c r="Y100" s="318" t="s">
        <v>199</v>
      </c>
      <c r="Z100" s="318" t="s">
        <v>199</v>
      </c>
      <c r="AA100" s="318" t="s">
        <v>199</v>
      </c>
      <c r="AB100" s="318" t="s">
        <v>199</v>
      </c>
      <c r="AC100" s="321" t="s">
        <v>528</v>
      </c>
    </row>
    <row r="101" spans="2:29" s="316" customFormat="1" ht="128.25">
      <c r="B101" s="318" t="s">
        <v>193</v>
      </c>
      <c r="C101" s="620" t="s">
        <v>1644</v>
      </c>
      <c r="D101" s="318" t="s">
        <v>1412</v>
      </c>
      <c r="E101" s="318" t="s">
        <v>1414</v>
      </c>
      <c r="F101" s="318" t="s">
        <v>1167</v>
      </c>
      <c r="G101" s="318" t="s">
        <v>1416</v>
      </c>
      <c r="H101" s="318" t="s">
        <v>1417</v>
      </c>
      <c r="I101" s="321" t="s">
        <v>1418</v>
      </c>
      <c r="J101" s="627" t="s">
        <v>99</v>
      </c>
      <c r="K101" s="622">
        <v>45301</v>
      </c>
      <c r="L101" s="622">
        <v>45332</v>
      </c>
      <c r="M101" s="623">
        <v>1</v>
      </c>
      <c r="N101" s="129">
        <v>0</v>
      </c>
      <c r="O101" s="321" t="s">
        <v>206</v>
      </c>
      <c r="P101" s="318" t="s">
        <v>247</v>
      </c>
      <c r="Q101" s="318" t="s">
        <v>199</v>
      </c>
      <c r="R101" s="318" t="s">
        <v>199</v>
      </c>
      <c r="S101" s="318" t="s">
        <v>199</v>
      </c>
      <c r="T101" s="318" t="s">
        <v>199</v>
      </c>
      <c r="U101" s="318" t="s">
        <v>417</v>
      </c>
      <c r="V101" s="318" t="s">
        <v>487</v>
      </c>
      <c r="W101" s="318" t="s">
        <v>199</v>
      </c>
      <c r="X101" s="318" t="s">
        <v>199</v>
      </c>
      <c r="Y101" s="318" t="s">
        <v>199</v>
      </c>
      <c r="Z101" s="318" t="s">
        <v>199</v>
      </c>
      <c r="AA101" s="318" t="s">
        <v>199</v>
      </c>
      <c r="AB101" s="318" t="s">
        <v>199</v>
      </c>
      <c r="AC101" s="318" t="s">
        <v>497</v>
      </c>
    </row>
    <row r="102" spans="2:29" s="316" customFormat="1" ht="142.5">
      <c r="B102" s="318" t="s">
        <v>453</v>
      </c>
      <c r="C102" s="620" t="s">
        <v>859</v>
      </c>
      <c r="D102" s="318" t="s">
        <v>1280</v>
      </c>
      <c r="E102" s="318" t="s">
        <v>1245</v>
      </c>
      <c r="F102" s="318" t="s">
        <v>1167</v>
      </c>
      <c r="G102" s="318" t="s">
        <v>1282</v>
      </c>
      <c r="H102" s="318" t="s">
        <v>1282</v>
      </c>
      <c r="I102" s="318" t="s">
        <v>1283</v>
      </c>
      <c r="J102" s="627" t="s">
        <v>99</v>
      </c>
      <c r="K102" s="622">
        <v>45306</v>
      </c>
      <c r="L102" s="622">
        <v>45380</v>
      </c>
      <c r="M102" s="623">
        <v>1</v>
      </c>
      <c r="N102" s="129">
        <v>0</v>
      </c>
      <c r="O102" s="321" t="s">
        <v>206</v>
      </c>
      <c r="P102" s="318" t="s">
        <v>355</v>
      </c>
      <c r="Q102" s="318" t="s">
        <v>207</v>
      </c>
      <c r="R102" s="627" t="s">
        <v>199</v>
      </c>
      <c r="S102" s="627" t="s">
        <v>199</v>
      </c>
      <c r="T102" s="627" t="s">
        <v>199</v>
      </c>
      <c r="U102" s="318" t="s">
        <v>417</v>
      </c>
      <c r="V102" s="318" t="s">
        <v>199</v>
      </c>
      <c r="W102" s="318" t="s">
        <v>199</v>
      </c>
      <c r="X102" s="318" t="s">
        <v>199</v>
      </c>
      <c r="Y102" s="318" t="s">
        <v>199</v>
      </c>
      <c r="Z102" s="318" t="s">
        <v>199</v>
      </c>
      <c r="AA102" s="318" t="s">
        <v>199</v>
      </c>
      <c r="AB102" s="318" t="s">
        <v>199</v>
      </c>
      <c r="AC102" s="318" t="s">
        <v>497</v>
      </c>
    </row>
    <row r="103" spans="2:29" s="316" customFormat="1" ht="142.5">
      <c r="B103" s="318" t="s">
        <v>453</v>
      </c>
      <c r="C103" s="620" t="s">
        <v>859</v>
      </c>
      <c r="D103" s="318" t="s">
        <v>1027</v>
      </c>
      <c r="E103" s="318" t="s">
        <v>1029</v>
      </c>
      <c r="F103" s="318" t="s">
        <v>754</v>
      </c>
      <c r="G103" s="318" t="s">
        <v>1030</v>
      </c>
      <c r="H103" s="318" t="s">
        <v>1031</v>
      </c>
      <c r="I103" s="321" t="s">
        <v>1032</v>
      </c>
      <c r="J103" s="318" t="s">
        <v>0</v>
      </c>
      <c r="K103" s="652">
        <v>45323</v>
      </c>
      <c r="L103" s="652">
        <v>45443</v>
      </c>
      <c r="M103" s="623">
        <v>1</v>
      </c>
      <c r="N103" s="129">
        <v>0</v>
      </c>
      <c r="O103" s="321" t="s">
        <v>206</v>
      </c>
      <c r="P103" s="318" t="s">
        <v>400</v>
      </c>
      <c r="Q103" s="318" t="s">
        <v>208</v>
      </c>
      <c r="R103" s="318" t="s">
        <v>207</v>
      </c>
      <c r="S103" s="318" t="s">
        <v>199</v>
      </c>
      <c r="T103" s="318" t="s">
        <v>199</v>
      </c>
      <c r="U103" s="318" t="s">
        <v>364</v>
      </c>
      <c r="V103" s="318" t="s">
        <v>199</v>
      </c>
      <c r="W103" s="318" t="s">
        <v>199</v>
      </c>
      <c r="X103" s="318" t="s">
        <v>199</v>
      </c>
      <c r="Y103" s="318" t="s">
        <v>199</v>
      </c>
      <c r="Z103" s="318" t="s">
        <v>199</v>
      </c>
      <c r="AA103" s="318" t="s">
        <v>402</v>
      </c>
      <c r="AB103" s="318" t="s">
        <v>695</v>
      </c>
      <c r="AC103" s="318" t="s">
        <v>767</v>
      </c>
    </row>
    <row r="104" spans="2:29" s="316" customFormat="1" ht="142.5">
      <c r="B104" s="318" t="s">
        <v>453</v>
      </c>
      <c r="C104" s="620" t="s">
        <v>859</v>
      </c>
      <c r="D104" s="318" t="s">
        <v>1223</v>
      </c>
      <c r="E104" s="318" t="s">
        <v>1370</v>
      </c>
      <c r="F104" s="318" t="s">
        <v>1167</v>
      </c>
      <c r="G104" s="318" t="s">
        <v>1375</v>
      </c>
      <c r="H104" s="318" t="s">
        <v>1376</v>
      </c>
      <c r="I104" s="321" t="s">
        <v>1377</v>
      </c>
      <c r="J104" s="627" t="s">
        <v>99</v>
      </c>
      <c r="K104" s="622">
        <v>45306</v>
      </c>
      <c r="L104" s="622">
        <v>45534</v>
      </c>
      <c r="M104" s="623" t="s">
        <v>2124</v>
      </c>
      <c r="N104" s="129">
        <v>0</v>
      </c>
      <c r="O104" s="321" t="s">
        <v>206</v>
      </c>
      <c r="P104" s="318" t="s">
        <v>355</v>
      </c>
      <c r="Q104" s="318" t="s">
        <v>199</v>
      </c>
      <c r="R104" s="318" t="s">
        <v>199</v>
      </c>
      <c r="S104" s="318" t="s">
        <v>199</v>
      </c>
      <c r="T104" s="318" t="s">
        <v>199</v>
      </c>
      <c r="U104" s="318" t="s">
        <v>417</v>
      </c>
      <c r="V104" s="318" t="s">
        <v>199</v>
      </c>
      <c r="W104" s="318" t="s">
        <v>199</v>
      </c>
      <c r="X104" s="318" t="s">
        <v>199</v>
      </c>
      <c r="Y104" s="318" t="s">
        <v>199</v>
      </c>
      <c r="Z104" s="318" t="s">
        <v>199</v>
      </c>
      <c r="AA104" s="318" t="s">
        <v>199</v>
      </c>
      <c r="AB104" s="318" t="s">
        <v>199</v>
      </c>
      <c r="AC104" s="318" t="s">
        <v>497</v>
      </c>
    </row>
    <row r="105" spans="2:29" s="316" customFormat="1" ht="99.75">
      <c r="B105" s="318" t="s">
        <v>453</v>
      </c>
      <c r="C105" s="620" t="s">
        <v>454</v>
      </c>
      <c r="D105" s="318" t="s">
        <v>605</v>
      </c>
      <c r="E105" s="318" t="s">
        <v>597</v>
      </c>
      <c r="F105" s="318" t="s">
        <v>552</v>
      </c>
      <c r="G105" s="318" t="s">
        <v>612</v>
      </c>
      <c r="H105" s="318" t="s">
        <v>613</v>
      </c>
      <c r="I105" s="321" t="s">
        <v>614</v>
      </c>
      <c r="J105" s="318" t="s">
        <v>0</v>
      </c>
      <c r="K105" s="650">
        <v>45474</v>
      </c>
      <c r="L105" s="650">
        <v>45641</v>
      </c>
      <c r="M105" s="623" t="s">
        <v>2124</v>
      </c>
      <c r="N105" s="129">
        <v>0</v>
      </c>
      <c r="O105" s="321" t="s">
        <v>206</v>
      </c>
      <c r="P105" s="318" t="s">
        <v>207</v>
      </c>
      <c r="Q105" s="318" t="s">
        <v>476</v>
      </c>
      <c r="R105" s="318" t="s">
        <v>208</v>
      </c>
      <c r="S105" s="318" t="s">
        <v>199</v>
      </c>
      <c r="T105" s="318" t="s">
        <v>199</v>
      </c>
      <c r="U105" s="624" t="s">
        <v>2197</v>
      </c>
      <c r="V105" s="318" t="s">
        <v>199</v>
      </c>
      <c r="W105" s="318" t="s">
        <v>199</v>
      </c>
      <c r="X105" s="318" t="s">
        <v>199</v>
      </c>
      <c r="Y105" s="318" t="s">
        <v>199</v>
      </c>
      <c r="Z105" s="318" t="s">
        <v>199</v>
      </c>
      <c r="AA105" s="318" t="s">
        <v>199</v>
      </c>
      <c r="AB105" s="318" t="s">
        <v>199</v>
      </c>
      <c r="AC105" s="318" t="s">
        <v>611</v>
      </c>
    </row>
    <row r="106" spans="2:29" s="316" customFormat="1" ht="142.5">
      <c r="B106" s="318" t="s">
        <v>453</v>
      </c>
      <c r="C106" s="620" t="s">
        <v>859</v>
      </c>
      <c r="D106" s="318" t="s">
        <v>1280</v>
      </c>
      <c r="E106" s="318" t="s">
        <v>1390</v>
      </c>
      <c r="F106" s="318" t="s">
        <v>1167</v>
      </c>
      <c r="G106" s="318" t="s">
        <v>1391</v>
      </c>
      <c r="H106" s="318" t="s">
        <v>1392</v>
      </c>
      <c r="I106" s="318" t="s">
        <v>1390</v>
      </c>
      <c r="J106" s="627" t="s">
        <v>99</v>
      </c>
      <c r="K106" s="622">
        <v>45306</v>
      </c>
      <c r="L106" s="622">
        <v>45380</v>
      </c>
      <c r="M106" s="623">
        <v>1</v>
      </c>
      <c r="N106" s="129">
        <v>0</v>
      </c>
      <c r="O106" s="321" t="s">
        <v>206</v>
      </c>
      <c r="P106" s="318" t="s">
        <v>355</v>
      </c>
      <c r="Q106" s="318" t="s">
        <v>207</v>
      </c>
      <c r="R106" s="318" t="s">
        <v>199</v>
      </c>
      <c r="S106" s="318" t="s">
        <v>199</v>
      </c>
      <c r="T106" s="627" t="s">
        <v>199</v>
      </c>
      <c r="U106" s="318" t="s">
        <v>417</v>
      </c>
      <c r="V106" s="318" t="s">
        <v>487</v>
      </c>
      <c r="W106" s="318" t="s">
        <v>199</v>
      </c>
      <c r="X106" s="318" t="s">
        <v>199</v>
      </c>
      <c r="Y106" s="318" t="s">
        <v>199</v>
      </c>
      <c r="Z106" s="318" t="s">
        <v>199</v>
      </c>
      <c r="AA106" s="318" t="s">
        <v>199</v>
      </c>
      <c r="AB106" s="318" t="s">
        <v>199</v>
      </c>
      <c r="AC106" s="318" t="s">
        <v>497</v>
      </c>
    </row>
    <row r="107" spans="2:29" s="316" customFormat="1" ht="142.5">
      <c r="B107" s="318" t="s">
        <v>453</v>
      </c>
      <c r="C107" s="620" t="s">
        <v>859</v>
      </c>
      <c r="D107" s="318" t="s">
        <v>1280</v>
      </c>
      <c r="E107" s="318" t="s">
        <v>1383</v>
      </c>
      <c r="F107" s="318" t="s">
        <v>1167</v>
      </c>
      <c r="G107" s="318" t="s">
        <v>1384</v>
      </c>
      <c r="H107" s="318" t="s">
        <v>1911</v>
      </c>
      <c r="I107" s="318" t="s">
        <v>1386</v>
      </c>
      <c r="J107" s="627" t="s">
        <v>99</v>
      </c>
      <c r="K107" s="622">
        <v>45306</v>
      </c>
      <c r="L107" s="622">
        <v>45380</v>
      </c>
      <c r="M107" s="623">
        <v>1</v>
      </c>
      <c r="N107" s="129">
        <v>0</v>
      </c>
      <c r="O107" s="321" t="s">
        <v>206</v>
      </c>
      <c r="P107" s="318" t="s">
        <v>207</v>
      </c>
      <c r="Q107" s="318" t="s">
        <v>355</v>
      </c>
      <c r="R107" s="318" t="s">
        <v>199</v>
      </c>
      <c r="S107" s="318" t="s">
        <v>199</v>
      </c>
      <c r="T107" s="627" t="s">
        <v>199</v>
      </c>
      <c r="U107" s="318" t="s">
        <v>417</v>
      </c>
      <c r="V107" s="318" t="s">
        <v>199</v>
      </c>
      <c r="W107" s="318" t="s">
        <v>199</v>
      </c>
      <c r="X107" s="318" t="s">
        <v>199</v>
      </c>
      <c r="Y107" s="318" t="s">
        <v>199</v>
      </c>
      <c r="Z107" s="318" t="s">
        <v>199</v>
      </c>
      <c r="AA107" s="318" t="s">
        <v>199</v>
      </c>
      <c r="AB107" s="318" t="s">
        <v>199</v>
      </c>
      <c r="AC107" s="318" t="s">
        <v>497</v>
      </c>
    </row>
    <row r="108" spans="2:29" s="316" customFormat="1" ht="142.5">
      <c r="B108" s="644" t="s">
        <v>453</v>
      </c>
      <c r="C108" s="620" t="s">
        <v>454</v>
      </c>
      <c r="D108" s="644" t="s">
        <v>1122</v>
      </c>
      <c r="E108" s="644" t="s">
        <v>1124</v>
      </c>
      <c r="F108" s="627" t="s">
        <v>1125</v>
      </c>
      <c r="G108" s="644" t="s">
        <v>1127</v>
      </c>
      <c r="H108" s="653" t="s">
        <v>1128</v>
      </c>
      <c r="I108" s="644" t="s">
        <v>1129</v>
      </c>
      <c r="J108" s="627" t="s">
        <v>99</v>
      </c>
      <c r="K108" s="646">
        <v>45323</v>
      </c>
      <c r="L108" s="646">
        <v>45401</v>
      </c>
      <c r="M108" s="623">
        <v>1</v>
      </c>
      <c r="N108" s="145">
        <f>(3*20*2.6)*(12000000/30/8)</f>
        <v>7800000</v>
      </c>
      <c r="O108" s="649">
        <v>185</v>
      </c>
      <c r="P108" s="627" t="s">
        <v>208</v>
      </c>
      <c r="Q108" s="627" t="s">
        <v>207</v>
      </c>
      <c r="R108" s="627" t="s">
        <v>374</v>
      </c>
      <c r="S108" s="627" t="s">
        <v>199</v>
      </c>
      <c r="T108" s="627" t="s">
        <v>199</v>
      </c>
      <c r="U108" s="318" t="s">
        <v>487</v>
      </c>
      <c r="V108" s="318" t="s">
        <v>248</v>
      </c>
      <c r="W108" s="318" t="s">
        <v>199</v>
      </c>
      <c r="X108" s="318" t="s">
        <v>199</v>
      </c>
      <c r="Y108" s="318" t="s">
        <v>199</v>
      </c>
      <c r="Z108" s="318" t="s">
        <v>199</v>
      </c>
      <c r="AA108" s="647" t="s">
        <v>199</v>
      </c>
      <c r="AB108" s="647" t="s">
        <v>199</v>
      </c>
      <c r="AC108" s="644" t="s">
        <v>655</v>
      </c>
    </row>
    <row r="109" spans="2:29" s="316" customFormat="1" ht="142.5">
      <c r="B109" s="318" t="s">
        <v>453</v>
      </c>
      <c r="C109" s="620" t="s">
        <v>859</v>
      </c>
      <c r="D109" s="318" t="s">
        <v>1280</v>
      </c>
      <c r="E109" s="318" t="s">
        <v>1245</v>
      </c>
      <c r="F109" s="318" t="s">
        <v>1167</v>
      </c>
      <c r="G109" s="318" t="s">
        <v>1285</v>
      </c>
      <c r="H109" s="318" t="s">
        <v>1286</v>
      </c>
      <c r="I109" s="318" t="s">
        <v>1287</v>
      </c>
      <c r="J109" s="627" t="s">
        <v>99</v>
      </c>
      <c r="K109" s="622">
        <v>45306</v>
      </c>
      <c r="L109" s="622">
        <v>45641</v>
      </c>
      <c r="M109" s="623" t="s">
        <v>2124</v>
      </c>
      <c r="N109" s="129">
        <v>0</v>
      </c>
      <c r="O109" s="321" t="s">
        <v>206</v>
      </c>
      <c r="P109" s="318" t="s">
        <v>355</v>
      </c>
      <c r="Q109" s="318" t="s">
        <v>207</v>
      </c>
      <c r="R109" s="627" t="s">
        <v>199</v>
      </c>
      <c r="S109" s="627" t="s">
        <v>199</v>
      </c>
      <c r="T109" s="627" t="s">
        <v>199</v>
      </c>
      <c r="U109" s="318" t="s">
        <v>417</v>
      </c>
      <c r="V109" s="318" t="s">
        <v>199</v>
      </c>
      <c r="W109" s="318" t="s">
        <v>199</v>
      </c>
      <c r="X109" s="318" t="s">
        <v>199</v>
      </c>
      <c r="Y109" s="318" t="s">
        <v>199</v>
      </c>
      <c r="Z109" s="318" t="s">
        <v>199</v>
      </c>
      <c r="AA109" s="318" t="s">
        <v>199</v>
      </c>
      <c r="AB109" s="318" t="s">
        <v>199</v>
      </c>
      <c r="AC109" s="318" t="s">
        <v>497</v>
      </c>
    </row>
    <row r="110" spans="2:29" s="316" customFormat="1" ht="142.5">
      <c r="B110" s="318" t="s">
        <v>453</v>
      </c>
      <c r="C110" s="620" t="s">
        <v>859</v>
      </c>
      <c r="D110" s="318" t="s">
        <v>1223</v>
      </c>
      <c r="E110" s="318" t="s">
        <v>1245</v>
      </c>
      <c r="F110" s="318" t="s">
        <v>1167</v>
      </c>
      <c r="G110" s="318" t="s">
        <v>1907</v>
      </c>
      <c r="H110" s="318" t="s">
        <v>1252</v>
      </c>
      <c r="I110" s="621" t="s">
        <v>1253</v>
      </c>
      <c r="J110" s="627" t="s">
        <v>99</v>
      </c>
      <c r="K110" s="622">
        <v>45319</v>
      </c>
      <c r="L110" s="622">
        <v>45350</v>
      </c>
      <c r="M110" s="623">
        <v>1</v>
      </c>
      <c r="N110" s="129">
        <f>(4.5*20*1)*(10000000/30/8)</f>
        <v>3750000</v>
      </c>
      <c r="O110" s="321">
        <v>189</v>
      </c>
      <c r="P110" s="318" t="s">
        <v>1250</v>
      </c>
      <c r="Q110" s="318" t="s">
        <v>354</v>
      </c>
      <c r="R110" s="627" t="s">
        <v>199</v>
      </c>
      <c r="S110" s="627" t="s">
        <v>199</v>
      </c>
      <c r="T110" s="627" t="s">
        <v>199</v>
      </c>
      <c r="U110" s="318" t="s">
        <v>209</v>
      </c>
      <c r="V110" s="318" t="s">
        <v>248</v>
      </c>
      <c r="W110" s="318" t="s">
        <v>199</v>
      </c>
      <c r="X110" s="318" t="s">
        <v>199</v>
      </c>
      <c r="Y110" s="318" t="s">
        <v>199</v>
      </c>
      <c r="Z110" s="318" t="s">
        <v>199</v>
      </c>
      <c r="AA110" s="318" t="s">
        <v>199</v>
      </c>
      <c r="AB110" s="318" t="s">
        <v>199</v>
      </c>
      <c r="AC110" s="318" t="s">
        <v>199</v>
      </c>
    </row>
    <row r="111" spans="2:29" s="316" customFormat="1" ht="142.5">
      <c r="B111" s="318" t="s">
        <v>453</v>
      </c>
      <c r="C111" s="620" t="s">
        <v>859</v>
      </c>
      <c r="D111" s="318" t="s">
        <v>1027</v>
      </c>
      <c r="E111" s="318" t="s">
        <v>1029</v>
      </c>
      <c r="F111" s="318" t="s">
        <v>754</v>
      </c>
      <c r="G111" s="318" t="s">
        <v>1036</v>
      </c>
      <c r="H111" s="318" t="s">
        <v>1037</v>
      </c>
      <c r="I111" s="321" t="s">
        <v>1038</v>
      </c>
      <c r="J111" s="318" t="s">
        <v>199</v>
      </c>
      <c r="K111" s="652">
        <v>45566</v>
      </c>
      <c r="L111" s="652">
        <v>45657</v>
      </c>
      <c r="M111" s="623" t="s">
        <v>2124</v>
      </c>
      <c r="N111" s="129">
        <v>0</v>
      </c>
      <c r="O111" s="321" t="s">
        <v>206</v>
      </c>
      <c r="P111" s="318" t="s">
        <v>400</v>
      </c>
      <c r="Q111" s="318" t="s">
        <v>208</v>
      </c>
      <c r="R111" s="318" t="s">
        <v>207</v>
      </c>
      <c r="S111" s="318" t="s">
        <v>199</v>
      </c>
      <c r="T111" s="318" t="s">
        <v>199</v>
      </c>
      <c r="U111" s="318" t="s">
        <v>364</v>
      </c>
      <c r="V111" s="318" t="s">
        <v>199</v>
      </c>
      <c r="W111" s="318" t="s">
        <v>199</v>
      </c>
      <c r="X111" s="318" t="s">
        <v>199</v>
      </c>
      <c r="Y111" s="318" t="s">
        <v>199</v>
      </c>
      <c r="Z111" s="318" t="s">
        <v>199</v>
      </c>
      <c r="AA111" s="318" t="s">
        <v>402</v>
      </c>
      <c r="AB111" s="318" t="s">
        <v>695</v>
      </c>
      <c r="AC111" s="318" t="s">
        <v>767</v>
      </c>
    </row>
    <row r="112" spans="2:29" s="316" customFormat="1" ht="142.5">
      <c r="B112" s="318" t="s">
        <v>453</v>
      </c>
      <c r="C112" s="620" t="s">
        <v>859</v>
      </c>
      <c r="D112" s="318" t="s">
        <v>1062</v>
      </c>
      <c r="E112" s="318" t="s">
        <v>1064</v>
      </c>
      <c r="F112" s="318" t="s">
        <v>754</v>
      </c>
      <c r="G112" s="318" t="s">
        <v>1068</v>
      </c>
      <c r="H112" s="318" t="s">
        <v>1069</v>
      </c>
      <c r="I112" s="318" t="s">
        <v>1070</v>
      </c>
      <c r="J112" s="318" t="s">
        <v>220</v>
      </c>
      <c r="K112" s="622">
        <v>45474</v>
      </c>
      <c r="L112" s="622">
        <v>45641</v>
      </c>
      <c r="M112" s="623" t="s">
        <v>2124</v>
      </c>
      <c r="N112" s="631">
        <v>30607500</v>
      </c>
      <c r="O112" s="629">
        <v>290</v>
      </c>
      <c r="P112" s="318" t="s">
        <v>354</v>
      </c>
      <c r="Q112" s="318" t="s">
        <v>199</v>
      </c>
      <c r="R112" s="318" t="s">
        <v>199</v>
      </c>
      <c r="S112" s="318" t="s">
        <v>199</v>
      </c>
      <c r="T112" s="318" t="s">
        <v>199</v>
      </c>
      <c r="U112" s="318" t="s">
        <v>209</v>
      </c>
      <c r="V112" s="318" t="s">
        <v>248</v>
      </c>
      <c r="W112" s="318" t="s">
        <v>199</v>
      </c>
      <c r="X112" s="318" t="s">
        <v>199</v>
      </c>
      <c r="Y112" s="318" t="s">
        <v>199</v>
      </c>
      <c r="Z112" s="318" t="s">
        <v>199</v>
      </c>
      <c r="AA112" s="318" t="s">
        <v>199</v>
      </c>
      <c r="AB112" s="318" t="s">
        <v>199</v>
      </c>
      <c r="AC112" s="318" t="s">
        <v>234</v>
      </c>
    </row>
    <row r="113" spans="2:29" s="316" customFormat="1" ht="142.5">
      <c r="B113" s="318" t="s">
        <v>453</v>
      </c>
      <c r="C113" s="620" t="s">
        <v>859</v>
      </c>
      <c r="D113" s="318" t="s">
        <v>1280</v>
      </c>
      <c r="E113" s="318" t="s">
        <v>1399</v>
      </c>
      <c r="F113" s="318" t="s">
        <v>1167</v>
      </c>
      <c r="G113" s="318" t="s">
        <v>1407</v>
      </c>
      <c r="H113" s="318" t="s">
        <v>1408</v>
      </c>
      <c r="I113" s="318" t="s">
        <v>1409</v>
      </c>
      <c r="J113" s="627" t="s">
        <v>99</v>
      </c>
      <c r="K113" s="622">
        <v>45292</v>
      </c>
      <c r="L113" s="622">
        <v>45657</v>
      </c>
      <c r="M113" s="623" t="s">
        <v>2124</v>
      </c>
      <c r="N113" s="129">
        <v>0</v>
      </c>
      <c r="O113" s="321" t="s">
        <v>206</v>
      </c>
      <c r="P113" s="318" t="s">
        <v>355</v>
      </c>
      <c r="Q113" s="318" t="s">
        <v>423</v>
      </c>
      <c r="R113" s="318" t="s">
        <v>199</v>
      </c>
      <c r="S113" s="318" t="s">
        <v>199</v>
      </c>
      <c r="T113" s="632" t="s">
        <v>199</v>
      </c>
      <c r="U113" s="318" t="s">
        <v>357</v>
      </c>
      <c r="V113" s="318" t="s">
        <v>487</v>
      </c>
      <c r="W113" s="318" t="s">
        <v>199</v>
      </c>
      <c r="X113" s="643" t="s">
        <v>199</v>
      </c>
      <c r="Y113" s="643" t="s">
        <v>199</v>
      </c>
      <c r="Z113" s="632" t="s">
        <v>199</v>
      </c>
      <c r="AA113" s="318" t="s">
        <v>199</v>
      </c>
      <c r="AB113" s="318" t="s">
        <v>199</v>
      </c>
      <c r="AC113" s="318" t="s">
        <v>497</v>
      </c>
    </row>
    <row r="114" spans="2:29" s="316" customFormat="1" ht="99.75">
      <c r="B114" s="318" t="s">
        <v>453</v>
      </c>
      <c r="C114" s="620" t="s">
        <v>454</v>
      </c>
      <c r="D114" s="318" t="s">
        <v>705</v>
      </c>
      <c r="E114" s="318" t="s">
        <v>706</v>
      </c>
      <c r="F114" s="318" t="s">
        <v>552</v>
      </c>
      <c r="G114" s="318" t="s">
        <v>736</v>
      </c>
      <c r="H114" s="318" t="s">
        <v>737</v>
      </c>
      <c r="I114" s="321" t="s">
        <v>738</v>
      </c>
      <c r="J114" s="318" t="s">
        <v>0</v>
      </c>
      <c r="K114" s="650">
        <v>45292</v>
      </c>
      <c r="L114" s="650">
        <v>45641</v>
      </c>
      <c r="M114" s="623" t="s">
        <v>2124</v>
      </c>
      <c r="N114" s="129">
        <v>0</v>
      </c>
      <c r="O114" s="321" t="s">
        <v>206</v>
      </c>
      <c r="P114" s="318" t="s">
        <v>476</v>
      </c>
      <c r="Q114" s="318" t="s">
        <v>374</v>
      </c>
      <c r="R114" s="318" t="s">
        <v>199</v>
      </c>
      <c r="S114" s="318" t="s">
        <v>199</v>
      </c>
      <c r="T114" s="318" t="s">
        <v>199</v>
      </c>
      <c r="U114" s="318" t="s">
        <v>621</v>
      </c>
      <c r="V114" s="318" t="s">
        <v>513</v>
      </c>
      <c r="W114" s="318" t="s">
        <v>487</v>
      </c>
      <c r="X114" s="318" t="s">
        <v>199</v>
      </c>
      <c r="Y114" s="318" t="s">
        <v>199</v>
      </c>
      <c r="Z114" s="318" t="s">
        <v>199</v>
      </c>
      <c r="AA114" s="318" t="s">
        <v>199</v>
      </c>
      <c r="AB114" s="318" t="s">
        <v>199</v>
      </c>
      <c r="AC114" s="318" t="s">
        <v>611</v>
      </c>
    </row>
    <row r="115" spans="2:29" s="316" customFormat="1" ht="171">
      <c r="B115" s="318" t="s">
        <v>193</v>
      </c>
      <c r="C115" s="620" t="s">
        <v>1634</v>
      </c>
      <c r="D115" s="318" t="s">
        <v>195</v>
      </c>
      <c r="E115" s="318" t="s">
        <v>197</v>
      </c>
      <c r="F115" s="318" t="s">
        <v>198</v>
      </c>
      <c r="G115" s="318" t="s">
        <v>1915</v>
      </c>
      <c r="H115" s="318" t="s">
        <v>1915</v>
      </c>
      <c r="I115" s="321" t="s">
        <v>1916</v>
      </c>
      <c r="J115" s="321" t="s">
        <v>72</v>
      </c>
      <c r="K115" s="622">
        <v>45292</v>
      </c>
      <c r="L115" s="622">
        <v>45657</v>
      </c>
      <c r="M115" s="623" t="s">
        <v>2124</v>
      </c>
      <c r="N115" s="639">
        <v>195465658.75199997</v>
      </c>
      <c r="O115" s="321"/>
      <c r="P115" s="318" t="s">
        <v>245</v>
      </c>
      <c r="Q115" s="318" t="s">
        <v>199</v>
      </c>
      <c r="R115" s="318" t="s">
        <v>199</v>
      </c>
      <c r="S115" s="318" t="s">
        <v>199</v>
      </c>
      <c r="T115" s="318" t="s">
        <v>199</v>
      </c>
      <c r="U115" s="318" t="s">
        <v>209</v>
      </c>
      <c r="V115" s="318" t="s">
        <v>248</v>
      </c>
      <c r="W115" s="318" t="s">
        <v>199</v>
      </c>
      <c r="X115" s="318" t="s">
        <v>199</v>
      </c>
      <c r="Y115" s="318" t="s">
        <v>199</v>
      </c>
      <c r="Z115" s="318" t="s">
        <v>199</v>
      </c>
      <c r="AA115" s="318" t="s">
        <v>199</v>
      </c>
      <c r="AB115" s="318" t="s">
        <v>199</v>
      </c>
      <c r="AC115" s="321" t="s">
        <v>210</v>
      </c>
    </row>
    <row r="116" spans="2:29" s="316" customFormat="1" ht="142.5">
      <c r="B116" s="318" t="s">
        <v>453</v>
      </c>
      <c r="C116" s="620" t="s">
        <v>859</v>
      </c>
      <c r="D116" s="318" t="s">
        <v>860</v>
      </c>
      <c r="E116" s="318" t="s">
        <v>969</v>
      </c>
      <c r="F116" s="318" t="s">
        <v>754</v>
      </c>
      <c r="G116" s="318" t="s">
        <v>970</v>
      </c>
      <c r="H116" s="318" t="s">
        <v>971</v>
      </c>
      <c r="I116" s="321" t="s">
        <v>972</v>
      </c>
      <c r="J116" s="318" t="s">
        <v>220</v>
      </c>
      <c r="K116" s="622">
        <v>45292</v>
      </c>
      <c r="L116" s="622">
        <v>45641</v>
      </c>
      <c r="M116" s="623" t="s">
        <v>2124</v>
      </c>
      <c r="N116" s="631">
        <v>49420808</v>
      </c>
      <c r="O116" s="629">
        <v>261</v>
      </c>
      <c r="P116" s="318" t="s">
        <v>354</v>
      </c>
      <c r="Q116" s="318" t="s">
        <v>355</v>
      </c>
      <c r="R116" s="318" t="s">
        <v>199</v>
      </c>
      <c r="S116" s="318" t="s">
        <v>199</v>
      </c>
      <c r="T116" s="318" t="s">
        <v>199</v>
      </c>
      <c r="U116" s="318" t="s">
        <v>357</v>
      </c>
      <c r="V116" s="318" t="s">
        <v>248</v>
      </c>
      <c r="W116" s="318" t="s">
        <v>199</v>
      </c>
      <c r="X116" s="318" t="s">
        <v>199</v>
      </c>
      <c r="Y116" s="318" t="s">
        <v>199</v>
      </c>
      <c r="Z116" s="318" t="s">
        <v>199</v>
      </c>
      <c r="AA116" s="318" t="s">
        <v>199</v>
      </c>
      <c r="AB116" s="318" t="s">
        <v>199</v>
      </c>
      <c r="AC116" s="318" t="s">
        <v>234</v>
      </c>
    </row>
    <row r="117" spans="2:29" s="316" customFormat="1" ht="142.5">
      <c r="B117" s="318" t="s">
        <v>453</v>
      </c>
      <c r="C117" s="620" t="s">
        <v>859</v>
      </c>
      <c r="D117" s="318" t="s">
        <v>1223</v>
      </c>
      <c r="E117" s="318" t="s">
        <v>1304</v>
      </c>
      <c r="F117" s="318" t="s">
        <v>1167</v>
      </c>
      <c r="G117" s="318" t="s">
        <v>1311</v>
      </c>
      <c r="H117" s="621" t="s">
        <v>1312</v>
      </c>
      <c r="I117" s="621" t="s">
        <v>1313</v>
      </c>
      <c r="J117" s="627" t="s">
        <v>99</v>
      </c>
      <c r="K117" s="622">
        <v>45381</v>
      </c>
      <c r="L117" s="622">
        <v>45397</v>
      </c>
      <c r="M117" s="623">
        <v>1</v>
      </c>
      <c r="N117" s="129">
        <f>(4.8*20*0.5)*(10000000/30/8)</f>
        <v>2000000</v>
      </c>
      <c r="O117" s="318">
        <v>189</v>
      </c>
      <c r="P117" s="318" t="s">
        <v>1250</v>
      </c>
      <c r="Q117" s="318" t="s">
        <v>354</v>
      </c>
      <c r="R117" s="627" t="s">
        <v>199</v>
      </c>
      <c r="S117" s="627" t="s">
        <v>199</v>
      </c>
      <c r="T117" s="627" t="s">
        <v>199</v>
      </c>
      <c r="U117" s="318" t="s">
        <v>487</v>
      </c>
      <c r="V117" s="318" t="s">
        <v>248</v>
      </c>
      <c r="W117" s="318" t="s">
        <v>199</v>
      </c>
      <c r="X117" s="318" t="s">
        <v>199</v>
      </c>
      <c r="Y117" s="318" t="s">
        <v>199</v>
      </c>
      <c r="Z117" s="318" t="s">
        <v>199</v>
      </c>
      <c r="AA117" s="318" t="s">
        <v>199</v>
      </c>
      <c r="AB117" s="318" t="s">
        <v>199</v>
      </c>
      <c r="AC117" s="318" t="s">
        <v>199</v>
      </c>
    </row>
    <row r="118" spans="2:29" s="316" customFormat="1" ht="171">
      <c r="B118" s="318" t="s">
        <v>193</v>
      </c>
      <c r="C118" s="620" t="s">
        <v>1634</v>
      </c>
      <c r="D118" s="318" t="s">
        <v>250</v>
      </c>
      <c r="E118" s="318" t="s">
        <v>343</v>
      </c>
      <c r="F118" s="318" t="s">
        <v>198</v>
      </c>
      <c r="G118" s="318" t="s">
        <v>358</v>
      </c>
      <c r="H118" s="318" t="s">
        <v>359</v>
      </c>
      <c r="I118" s="321" t="s">
        <v>360</v>
      </c>
      <c r="J118" s="321" t="s">
        <v>220</v>
      </c>
      <c r="K118" s="622">
        <v>45350</v>
      </c>
      <c r="L118" s="622">
        <v>45626</v>
      </c>
      <c r="M118" s="623" t="s">
        <v>2124</v>
      </c>
      <c r="N118" s="631">
        <v>45302408</v>
      </c>
      <c r="O118" s="629" t="s">
        <v>2173</v>
      </c>
      <c r="P118" s="318" t="s">
        <v>208</v>
      </c>
      <c r="Q118" s="318" t="s">
        <v>232</v>
      </c>
      <c r="R118" s="318" t="s">
        <v>233</v>
      </c>
      <c r="S118" s="318" t="s">
        <v>199</v>
      </c>
      <c r="T118" s="318" t="s">
        <v>199</v>
      </c>
      <c r="U118" s="318" t="s">
        <v>209</v>
      </c>
      <c r="V118" s="318" t="s">
        <v>248</v>
      </c>
      <c r="W118" s="318" t="s">
        <v>199</v>
      </c>
      <c r="X118" s="318" t="s">
        <v>199</v>
      </c>
      <c r="Y118" s="318" t="s">
        <v>199</v>
      </c>
      <c r="Z118" s="318" t="s">
        <v>199</v>
      </c>
      <c r="AA118" s="318" t="s">
        <v>199</v>
      </c>
      <c r="AB118" s="318" t="s">
        <v>199</v>
      </c>
      <c r="AC118" s="321" t="s">
        <v>234</v>
      </c>
    </row>
    <row r="119" spans="2:29" s="316" customFormat="1" ht="171">
      <c r="B119" s="318" t="s">
        <v>193</v>
      </c>
      <c r="C119" s="620" t="s">
        <v>1634</v>
      </c>
      <c r="D119" s="318" t="s">
        <v>250</v>
      </c>
      <c r="E119" s="318" t="s">
        <v>320</v>
      </c>
      <c r="F119" s="318" t="s">
        <v>198</v>
      </c>
      <c r="G119" s="318" t="s">
        <v>329</v>
      </c>
      <c r="H119" s="318" t="s">
        <v>330</v>
      </c>
      <c r="I119" s="321" t="s">
        <v>331</v>
      </c>
      <c r="J119" s="321" t="s">
        <v>220</v>
      </c>
      <c r="K119" s="622">
        <v>45293</v>
      </c>
      <c r="L119" s="622">
        <v>45626</v>
      </c>
      <c r="M119" s="623" t="s">
        <v>2124</v>
      </c>
      <c r="N119" s="631">
        <v>45302408</v>
      </c>
      <c r="O119" s="629" t="s">
        <v>2173</v>
      </c>
      <c r="P119" s="318" t="s">
        <v>208</v>
      </c>
      <c r="Q119" s="318" t="s">
        <v>232</v>
      </c>
      <c r="R119" s="318" t="s">
        <v>233</v>
      </c>
      <c r="S119" s="318" t="s">
        <v>199</v>
      </c>
      <c r="T119" s="318" t="s">
        <v>199</v>
      </c>
      <c r="U119" s="318" t="s">
        <v>209</v>
      </c>
      <c r="V119" s="318" t="s">
        <v>248</v>
      </c>
      <c r="W119" s="318" t="s">
        <v>199</v>
      </c>
      <c r="X119" s="318" t="s">
        <v>199</v>
      </c>
      <c r="Y119" s="318" t="s">
        <v>199</v>
      </c>
      <c r="Z119" s="318" t="s">
        <v>199</v>
      </c>
      <c r="AA119" s="318" t="s">
        <v>199</v>
      </c>
      <c r="AB119" s="318" t="s">
        <v>199</v>
      </c>
      <c r="AC119" s="321" t="s">
        <v>234</v>
      </c>
    </row>
    <row r="120" spans="2:29" s="316" customFormat="1" ht="142.5">
      <c r="B120" s="318" t="s">
        <v>453</v>
      </c>
      <c r="C120" s="620" t="s">
        <v>859</v>
      </c>
      <c r="D120" s="318" t="s">
        <v>1508</v>
      </c>
      <c r="E120" s="318" t="s">
        <v>1529</v>
      </c>
      <c r="F120" s="318" t="s">
        <v>1511</v>
      </c>
      <c r="G120" s="318" t="s">
        <v>1532</v>
      </c>
      <c r="H120" s="318" t="s">
        <v>1533</v>
      </c>
      <c r="I120" s="321" t="s">
        <v>1534</v>
      </c>
      <c r="J120" s="622" t="s">
        <v>220</v>
      </c>
      <c r="K120" s="622">
        <v>45597</v>
      </c>
      <c r="L120" s="622">
        <v>45626</v>
      </c>
      <c r="M120" s="623" t="s">
        <v>2124</v>
      </c>
      <c r="N120" s="631">
        <v>45302408</v>
      </c>
      <c r="O120" s="629" t="s">
        <v>2173</v>
      </c>
      <c r="P120" s="318" t="s">
        <v>208</v>
      </c>
      <c r="Q120" s="318" t="s">
        <v>354</v>
      </c>
      <c r="R120" s="318" t="s">
        <v>199</v>
      </c>
      <c r="S120" s="632" t="s">
        <v>199</v>
      </c>
      <c r="T120" s="632" t="s">
        <v>199</v>
      </c>
      <c r="U120" s="318" t="s">
        <v>1520</v>
      </c>
      <c r="V120" s="318" t="s">
        <v>248</v>
      </c>
      <c r="W120" s="318" t="s">
        <v>199</v>
      </c>
      <c r="X120" s="643" t="s">
        <v>199</v>
      </c>
      <c r="Y120" s="643" t="s">
        <v>199</v>
      </c>
      <c r="Z120" s="632" t="s">
        <v>199</v>
      </c>
      <c r="AA120" s="318" t="s">
        <v>199</v>
      </c>
      <c r="AB120" s="318" t="s">
        <v>199</v>
      </c>
      <c r="AC120" s="318" t="s">
        <v>294</v>
      </c>
    </row>
    <row r="121" spans="2:29" s="316" customFormat="1" ht="409.5">
      <c r="B121" s="318" t="s">
        <v>516</v>
      </c>
      <c r="C121" s="620" t="s">
        <v>517</v>
      </c>
      <c r="D121" s="318" t="s">
        <v>674</v>
      </c>
      <c r="E121" s="318" t="s">
        <v>676</v>
      </c>
      <c r="F121" s="318" t="s">
        <v>281</v>
      </c>
      <c r="G121" s="629" t="s">
        <v>950</v>
      </c>
      <c r="H121" s="629" t="s">
        <v>951</v>
      </c>
      <c r="I121" s="629" t="s">
        <v>952</v>
      </c>
      <c r="J121" s="629" t="s">
        <v>281</v>
      </c>
      <c r="K121" s="638">
        <v>45323</v>
      </c>
      <c r="L121" s="638">
        <v>45626</v>
      </c>
      <c r="M121" s="623" t="s">
        <v>2124</v>
      </c>
      <c r="N121" s="631">
        <v>90069132.609999999</v>
      </c>
      <c r="O121" s="629" t="s">
        <v>2167</v>
      </c>
      <c r="P121" s="318" t="s">
        <v>374</v>
      </c>
      <c r="Q121" s="318" t="s">
        <v>232</v>
      </c>
      <c r="R121" s="318" t="s">
        <v>208</v>
      </c>
      <c r="S121" s="318" t="s">
        <v>199</v>
      </c>
      <c r="T121" s="318" t="s">
        <v>199</v>
      </c>
      <c r="U121" s="621" t="s">
        <v>832</v>
      </c>
      <c r="V121" s="318" t="s">
        <v>248</v>
      </c>
      <c r="W121" s="318" t="s">
        <v>199</v>
      </c>
      <c r="X121" s="318" t="s">
        <v>199</v>
      </c>
      <c r="Y121" s="318" t="s">
        <v>199</v>
      </c>
      <c r="Z121" s="318" t="s">
        <v>199</v>
      </c>
      <c r="AA121" s="318" t="s">
        <v>199</v>
      </c>
      <c r="AB121" s="318" t="s">
        <v>199</v>
      </c>
      <c r="AC121" s="321" t="s">
        <v>261</v>
      </c>
    </row>
    <row r="122" spans="2:29" s="316" customFormat="1" ht="213.75">
      <c r="B122" s="318" t="s">
        <v>453</v>
      </c>
      <c r="C122" s="620" t="s">
        <v>859</v>
      </c>
      <c r="D122" s="318" t="s">
        <v>1080</v>
      </c>
      <c r="E122" s="318" t="s">
        <v>1097</v>
      </c>
      <c r="F122" s="318" t="s">
        <v>754</v>
      </c>
      <c r="G122" s="621" t="s">
        <v>1098</v>
      </c>
      <c r="H122" s="621" t="s">
        <v>2174</v>
      </c>
      <c r="I122" s="621" t="s">
        <v>1100</v>
      </c>
      <c r="J122" s="318" t="s">
        <v>220</v>
      </c>
      <c r="K122" s="622">
        <v>45474</v>
      </c>
      <c r="L122" s="622">
        <v>45641</v>
      </c>
      <c r="M122" s="623" t="s">
        <v>2124</v>
      </c>
      <c r="N122" s="651">
        <v>2727623369</v>
      </c>
      <c r="O122" s="629" t="s">
        <v>2171</v>
      </c>
      <c r="P122" s="318" t="s">
        <v>354</v>
      </c>
      <c r="Q122" s="318" t="s">
        <v>355</v>
      </c>
      <c r="R122" s="318" t="s">
        <v>374</v>
      </c>
      <c r="S122" s="318" t="s">
        <v>199</v>
      </c>
      <c r="T122" s="318" t="s">
        <v>199</v>
      </c>
      <c r="U122" s="318" t="s">
        <v>357</v>
      </c>
      <c r="V122" s="318" t="s">
        <v>356</v>
      </c>
      <c r="W122" s="318" t="s">
        <v>417</v>
      </c>
      <c r="X122" s="318" t="s">
        <v>248</v>
      </c>
      <c r="Y122" s="318" t="s">
        <v>199</v>
      </c>
      <c r="Z122" s="318" t="s">
        <v>199</v>
      </c>
      <c r="AA122" s="318" t="s">
        <v>199</v>
      </c>
      <c r="AB122" s="318" t="s">
        <v>199</v>
      </c>
      <c r="AC122" s="318" t="s">
        <v>958</v>
      </c>
    </row>
    <row r="123" spans="2:29" s="316" customFormat="1" ht="142.5">
      <c r="B123" s="318" t="s">
        <v>453</v>
      </c>
      <c r="C123" s="620" t="s">
        <v>859</v>
      </c>
      <c r="D123" s="318" t="s">
        <v>1223</v>
      </c>
      <c r="E123" s="318" t="s">
        <v>1320</v>
      </c>
      <c r="F123" s="318" t="s">
        <v>1167</v>
      </c>
      <c r="G123" s="318" t="s">
        <v>1351</v>
      </c>
      <c r="H123" s="318" t="s">
        <v>1352</v>
      </c>
      <c r="I123" s="318" t="s">
        <v>1353</v>
      </c>
      <c r="J123" s="627" t="s">
        <v>99</v>
      </c>
      <c r="K123" s="622">
        <v>45597</v>
      </c>
      <c r="L123" s="622">
        <v>45641</v>
      </c>
      <c r="M123" s="623" t="s">
        <v>2124</v>
      </c>
      <c r="N123" s="129">
        <f>(6.4*20*1.5)*(10000000/30/8)</f>
        <v>8000000</v>
      </c>
      <c r="O123" s="318">
        <v>189</v>
      </c>
      <c r="P123" s="318" t="s">
        <v>1250</v>
      </c>
      <c r="Q123" s="318" t="s">
        <v>1260</v>
      </c>
      <c r="R123" s="318" t="s">
        <v>1267</v>
      </c>
      <c r="S123" s="318" t="s">
        <v>354</v>
      </c>
      <c r="T123" s="627" t="s">
        <v>199</v>
      </c>
      <c r="U123" s="318" t="s">
        <v>487</v>
      </c>
      <c r="V123" s="318" t="s">
        <v>248</v>
      </c>
      <c r="W123" s="318" t="s">
        <v>199</v>
      </c>
      <c r="X123" s="318" t="s">
        <v>199</v>
      </c>
      <c r="Y123" s="318" t="s">
        <v>199</v>
      </c>
      <c r="Z123" s="318" t="s">
        <v>199</v>
      </c>
      <c r="AA123" s="318" t="s">
        <v>199</v>
      </c>
      <c r="AB123" s="318" t="s">
        <v>199</v>
      </c>
      <c r="AC123" s="318" t="s">
        <v>199</v>
      </c>
    </row>
    <row r="124" spans="2:29" s="316" customFormat="1" ht="171">
      <c r="B124" s="318" t="s">
        <v>516</v>
      </c>
      <c r="C124" s="620" t="s">
        <v>517</v>
      </c>
      <c r="D124" s="318" t="s">
        <v>674</v>
      </c>
      <c r="E124" s="318" t="s">
        <v>676</v>
      </c>
      <c r="F124" s="318" t="s">
        <v>281</v>
      </c>
      <c r="G124" s="318" t="s">
        <v>682</v>
      </c>
      <c r="H124" s="318" t="s">
        <v>683</v>
      </c>
      <c r="I124" s="321" t="s">
        <v>684</v>
      </c>
      <c r="J124" s="318" t="s">
        <v>537</v>
      </c>
      <c r="K124" s="622">
        <v>45352</v>
      </c>
      <c r="L124" s="622">
        <v>45641</v>
      </c>
      <c r="M124" s="623" t="s">
        <v>2124</v>
      </c>
      <c r="N124" s="129">
        <f>(3*20*9.5)*(3886560/30/8)</f>
        <v>9230580</v>
      </c>
      <c r="O124" s="318" t="s">
        <v>2165</v>
      </c>
      <c r="P124" s="318" t="s">
        <v>400</v>
      </c>
      <c r="Q124" s="318" t="s">
        <v>207</v>
      </c>
      <c r="R124" s="318" t="s">
        <v>199</v>
      </c>
      <c r="S124" s="318" t="s">
        <v>199</v>
      </c>
      <c r="T124" s="318" t="s">
        <v>199</v>
      </c>
      <c r="U124" s="318" t="s">
        <v>364</v>
      </c>
      <c r="V124" s="318" t="s">
        <v>248</v>
      </c>
      <c r="W124" s="318" t="s">
        <v>199</v>
      </c>
      <c r="X124" s="318" t="s">
        <v>199</v>
      </c>
      <c r="Y124" s="318" t="s">
        <v>199</v>
      </c>
      <c r="Z124" s="318" t="s">
        <v>199</v>
      </c>
      <c r="AA124" s="318" t="s">
        <v>402</v>
      </c>
      <c r="AB124" s="318" t="s">
        <v>403</v>
      </c>
      <c r="AC124" s="318" t="s">
        <v>685</v>
      </c>
    </row>
    <row r="125" spans="2:29" s="316" customFormat="1" ht="142.5">
      <c r="B125" s="318" t="s">
        <v>453</v>
      </c>
      <c r="C125" s="620" t="s">
        <v>859</v>
      </c>
      <c r="D125" s="318" t="s">
        <v>1223</v>
      </c>
      <c r="E125" s="318" t="s">
        <v>1245</v>
      </c>
      <c r="F125" s="318" t="s">
        <v>1167</v>
      </c>
      <c r="G125" s="318" t="s">
        <v>1254</v>
      </c>
      <c r="H125" s="318" t="s">
        <v>1255</v>
      </c>
      <c r="I125" s="621" t="s">
        <v>1256</v>
      </c>
      <c r="J125" s="627" t="s">
        <v>99</v>
      </c>
      <c r="K125" s="622">
        <v>45323</v>
      </c>
      <c r="L125" s="622">
        <v>45337</v>
      </c>
      <c r="M125" s="623">
        <v>1</v>
      </c>
      <c r="N125" s="129">
        <f>(5.5*20*1)*(10000000/30/8)</f>
        <v>4583333.333333333</v>
      </c>
      <c r="O125" s="318">
        <v>189</v>
      </c>
      <c r="P125" s="318" t="s">
        <v>1250</v>
      </c>
      <c r="Q125" s="318" t="s">
        <v>354</v>
      </c>
      <c r="R125" s="627" t="s">
        <v>199</v>
      </c>
      <c r="S125" s="627" t="s">
        <v>199</v>
      </c>
      <c r="T125" s="627" t="s">
        <v>199</v>
      </c>
      <c r="U125" s="318" t="s">
        <v>209</v>
      </c>
      <c r="V125" s="318" t="s">
        <v>248</v>
      </c>
      <c r="W125" s="318" t="s">
        <v>199</v>
      </c>
      <c r="X125" s="318" t="s">
        <v>199</v>
      </c>
      <c r="Y125" s="318" t="s">
        <v>199</v>
      </c>
      <c r="Z125" s="318" t="s">
        <v>199</v>
      </c>
      <c r="AA125" s="318" t="s">
        <v>199</v>
      </c>
      <c r="AB125" s="318" t="s">
        <v>199</v>
      </c>
      <c r="AC125" s="318" t="s">
        <v>199</v>
      </c>
    </row>
    <row r="126" spans="2:29" s="316" customFormat="1" ht="199.5">
      <c r="B126" s="318" t="s">
        <v>453</v>
      </c>
      <c r="C126" s="620" t="s">
        <v>859</v>
      </c>
      <c r="D126" s="318" t="s">
        <v>860</v>
      </c>
      <c r="E126" s="318" t="s">
        <v>862</v>
      </c>
      <c r="F126" s="318" t="s">
        <v>754</v>
      </c>
      <c r="G126" s="633" t="s">
        <v>869</v>
      </c>
      <c r="H126" s="654" t="s">
        <v>870</v>
      </c>
      <c r="I126" s="633" t="s">
        <v>871</v>
      </c>
      <c r="J126" s="637" t="s">
        <v>0</v>
      </c>
      <c r="K126" s="622">
        <v>45474</v>
      </c>
      <c r="L126" s="622">
        <v>45641</v>
      </c>
      <c r="M126" s="623" t="s">
        <v>2124</v>
      </c>
      <c r="N126" s="129">
        <v>240000000</v>
      </c>
      <c r="O126" s="634" t="s">
        <v>868</v>
      </c>
      <c r="P126" s="318" t="s">
        <v>449</v>
      </c>
      <c r="Q126" s="318" t="s">
        <v>208</v>
      </c>
      <c r="R126" s="318" t="s">
        <v>354</v>
      </c>
      <c r="S126" s="627" t="s">
        <v>199</v>
      </c>
      <c r="T126" s="627" t="s">
        <v>199</v>
      </c>
      <c r="U126" s="318" t="s">
        <v>209</v>
      </c>
      <c r="V126" s="318" t="s">
        <v>248</v>
      </c>
      <c r="W126" s="318" t="s">
        <v>199</v>
      </c>
      <c r="X126" s="318" t="s">
        <v>199</v>
      </c>
      <c r="Y126" s="318" t="s">
        <v>199</v>
      </c>
      <c r="Z126" s="318" t="s">
        <v>199</v>
      </c>
      <c r="AA126" s="318" t="s">
        <v>199</v>
      </c>
      <c r="AB126" s="318" t="s">
        <v>199</v>
      </c>
      <c r="AC126" s="318" t="s">
        <v>664</v>
      </c>
    </row>
    <row r="127" spans="2:29" s="316" customFormat="1" ht="142.5">
      <c r="B127" s="318" t="s">
        <v>453</v>
      </c>
      <c r="C127" s="620" t="s">
        <v>859</v>
      </c>
      <c r="D127" s="318" t="s">
        <v>1223</v>
      </c>
      <c r="E127" s="318" t="s">
        <v>1245</v>
      </c>
      <c r="F127" s="318" t="s">
        <v>1167</v>
      </c>
      <c r="G127" s="318" t="s">
        <v>1264</v>
      </c>
      <c r="H127" s="318" t="s">
        <v>1265</v>
      </c>
      <c r="I127" s="621" t="s">
        <v>1266</v>
      </c>
      <c r="J127" s="655" t="s">
        <v>99</v>
      </c>
      <c r="K127" s="622">
        <v>45342</v>
      </c>
      <c r="L127" s="622">
        <v>45381</v>
      </c>
      <c r="M127" s="623">
        <v>1</v>
      </c>
      <c r="N127" s="129">
        <f>(5.6*20*1.3)*(10000000/30/8)</f>
        <v>6066666.666666666</v>
      </c>
      <c r="O127" s="318">
        <v>189</v>
      </c>
      <c r="P127" s="318" t="s">
        <v>1250</v>
      </c>
      <c r="Q127" s="318" t="s">
        <v>1260</v>
      </c>
      <c r="R127" s="318" t="s">
        <v>1267</v>
      </c>
      <c r="S127" s="318" t="s">
        <v>354</v>
      </c>
      <c r="T127" s="627" t="s">
        <v>199</v>
      </c>
      <c r="U127" s="318" t="s">
        <v>209</v>
      </c>
      <c r="V127" s="318" t="s">
        <v>248</v>
      </c>
      <c r="W127" s="318" t="s">
        <v>199</v>
      </c>
      <c r="X127" s="318" t="s">
        <v>199</v>
      </c>
      <c r="Y127" s="318" t="s">
        <v>199</v>
      </c>
      <c r="Z127" s="318" t="s">
        <v>199</v>
      </c>
      <c r="AA127" s="318" t="s">
        <v>199</v>
      </c>
      <c r="AB127" s="318" t="s">
        <v>199</v>
      </c>
      <c r="AC127" s="318" t="s">
        <v>199</v>
      </c>
    </row>
    <row r="128" spans="2:29" s="316" customFormat="1" ht="171">
      <c r="B128" s="318" t="s">
        <v>516</v>
      </c>
      <c r="C128" s="620" t="s">
        <v>517</v>
      </c>
      <c r="D128" s="318" t="s">
        <v>539</v>
      </c>
      <c r="E128" s="318" t="s">
        <v>571</v>
      </c>
      <c r="F128" s="318" t="s">
        <v>281</v>
      </c>
      <c r="G128" s="656" t="s">
        <v>585</v>
      </c>
      <c r="H128" s="656" t="s">
        <v>586</v>
      </c>
      <c r="I128" s="657" t="s">
        <v>587</v>
      </c>
      <c r="J128" s="637" t="s">
        <v>537</v>
      </c>
      <c r="K128" s="622">
        <v>45323</v>
      </c>
      <c r="L128" s="622">
        <v>45473</v>
      </c>
      <c r="M128" s="623">
        <v>1</v>
      </c>
      <c r="N128" s="129">
        <f>(4*20*4)*(3886560/30/8)</f>
        <v>5182080</v>
      </c>
      <c r="O128" s="318" t="s">
        <v>2165</v>
      </c>
      <c r="P128" s="318" t="s">
        <v>400</v>
      </c>
      <c r="Q128" s="318" t="s">
        <v>207</v>
      </c>
      <c r="R128" s="318" t="s">
        <v>199</v>
      </c>
      <c r="S128" s="318" t="s">
        <v>199</v>
      </c>
      <c r="T128" s="318" t="s">
        <v>199</v>
      </c>
      <c r="U128" s="318" t="s">
        <v>364</v>
      </c>
      <c r="V128" s="318" t="s">
        <v>248</v>
      </c>
      <c r="W128" s="318" t="s">
        <v>199</v>
      </c>
      <c r="X128" s="318" t="s">
        <v>199</v>
      </c>
      <c r="Y128" s="318" t="s">
        <v>199</v>
      </c>
      <c r="Z128" s="318" t="s">
        <v>199</v>
      </c>
      <c r="AA128" s="318" t="s">
        <v>402</v>
      </c>
      <c r="AB128" s="318" t="s">
        <v>403</v>
      </c>
      <c r="AC128" s="318" t="s">
        <v>570</v>
      </c>
    </row>
    <row r="129" spans="2:29" s="316" customFormat="1" ht="171">
      <c r="B129" s="318" t="s">
        <v>516</v>
      </c>
      <c r="C129" s="620" t="s">
        <v>517</v>
      </c>
      <c r="D129" s="318" t="s">
        <v>1474</v>
      </c>
      <c r="E129" s="318" t="s">
        <v>1476</v>
      </c>
      <c r="F129" s="318" t="s">
        <v>281</v>
      </c>
      <c r="G129" s="656" t="s">
        <v>1480</v>
      </c>
      <c r="H129" s="656" t="s">
        <v>1480</v>
      </c>
      <c r="I129" s="657" t="s">
        <v>1481</v>
      </c>
      <c r="J129" s="637" t="s">
        <v>537</v>
      </c>
      <c r="K129" s="622">
        <v>45383</v>
      </c>
      <c r="L129" s="622">
        <v>45413</v>
      </c>
      <c r="M129" s="623">
        <v>1</v>
      </c>
      <c r="N129" s="129">
        <f>(6*20*1)*(3886560/30/8)</f>
        <v>1943280</v>
      </c>
      <c r="O129" s="318" t="s">
        <v>2165</v>
      </c>
      <c r="P129" s="318" t="s">
        <v>207</v>
      </c>
      <c r="Q129" s="318" t="s">
        <v>199</v>
      </c>
      <c r="R129" s="318" t="s">
        <v>199</v>
      </c>
      <c r="S129" s="318" t="s">
        <v>199</v>
      </c>
      <c r="T129" s="318" t="s">
        <v>199</v>
      </c>
      <c r="U129" s="318" t="s">
        <v>209</v>
      </c>
      <c r="V129" s="318" t="s">
        <v>248</v>
      </c>
      <c r="W129" s="318" t="s">
        <v>199</v>
      </c>
      <c r="X129" s="318" t="s">
        <v>199</v>
      </c>
      <c r="Y129" s="318" t="s">
        <v>199</v>
      </c>
      <c r="Z129" s="318" t="s">
        <v>199</v>
      </c>
      <c r="AA129" s="318" t="s">
        <v>199</v>
      </c>
      <c r="AB129" s="318" t="s">
        <v>199</v>
      </c>
      <c r="AC129" s="318" t="s">
        <v>538</v>
      </c>
    </row>
    <row r="130" spans="2:29" s="316" customFormat="1" ht="142.5">
      <c r="B130" s="318" t="s">
        <v>453</v>
      </c>
      <c r="C130" s="620" t="s">
        <v>859</v>
      </c>
      <c r="D130" s="318" t="s">
        <v>1223</v>
      </c>
      <c r="E130" s="318" t="s">
        <v>1304</v>
      </c>
      <c r="F130" s="318" t="s">
        <v>1167</v>
      </c>
      <c r="G130" s="656" t="s">
        <v>1308</v>
      </c>
      <c r="H130" s="658" t="s">
        <v>1309</v>
      </c>
      <c r="I130" s="658" t="s">
        <v>1310</v>
      </c>
      <c r="J130" s="655" t="s">
        <v>99</v>
      </c>
      <c r="K130" s="622">
        <v>45366</v>
      </c>
      <c r="L130" s="622">
        <v>45381</v>
      </c>
      <c r="M130" s="623">
        <v>1</v>
      </c>
      <c r="N130" s="129">
        <f>(3.2*20*0.5)*(10000000/30/8)</f>
        <v>1333333.3333333333</v>
      </c>
      <c r="O130" s="318">
        <v>189</v>
      </c>
      <c r="P130" s="318" t="s">
        <v>1250</v>
      </c>
      <c r="Q130" s="318" t="s">
        <v>354</v>
      </c>
      <c r="R130" s="627" t="s">
        <v>199</v>
      </c>
      <c r="S130" s="627" t="s">
        <v>199</v>
      </c>
      <c r="T130" s="627" t="s">
        <v>199</v>
      </c>
      <c r="U130" s="318" t="s">
        <v>487</v>
      </c>
      <c r="V130" s="318" t="s">
        <v>248</v>
      </c>
      <c r="W130" s="318" t="s">
        <v>199</v>
      </c>
      <c r="X130" s="318" t="s">
        <v>199</v>
      </c>
      <c r="Y130" s="318" t="s">
        <v>199</v>
      </c>
      <c r="Z130" s="318" t="s">
        <v>199</v>
      </c>
      <c r="AA130" s="318" t="s">
        <v>199</v>
      </c>
      <c r="AB130" s="318" t="s">
        <v>199</v>
      </c>
      <c r="AC130" s="318" t="s">
        <v>199</v>
      </c>
    </row>
    <row r="131" spans="2:29" s="316" customFormat="1" ht="114">
      <c r="B131" s="318" t="s">
        <v>453</v>
      </c>
      <c r="C131" s="620" t="s">
        <v>454</v>
      </c>
      <c r="D131" s="318" t="s">
        <v>455</v>
      </c>
      <c r="E131" s="621" t="s">
        <v>457</v>
      </c>
      <c r="F131" s="621" t="s">
        <v>458</v>
      </c>
      <c r="G131" s="656" t="s">
        <v>464</v>
      </c>
      <c r="H131" s="656" t="s">
        <v>465</v>
      </c>
      <c r="I131" s="657" t="s">
        <v>466</v>
      </c>
      <c r="J131" s="637" t="s">
        <v>84</v>
      </c>
      <c r="K131" s="622">
        <v>45324</v>
      </c>
      <c r="L131" s="622">
        <v>45626</v>
      </c>
      <c r="M131" s="623" t="s">
        <v>2124</v>
      </c>
      <c r="N131" s="129">
        <v>0</v>
      </c>
      <c r="O131" s="321" t="s">
        <v>206</v>
      </c>
      <c r="P131" s="318" t="s">
        <v>423</v>
      </c>
      <c r="Q131" s="318" t="s">
        <v>463</v>
      </c>
      <c r="R131" s="318" t="s">
        <v>467</v>
      </c>
      <c r="S131" s="318" t="s">
        <v>199</v>
      </c>
      <c r="T131" s="321" t="s">
        <v>199</v>
      </c>
      <c r="U131" s="318" t="s">
        <v>209</v>
      </c>
      <c r="V131" s="318" t="s">
        <v>199</v>
      </c>
      <c r="W131" s="318" t="s">
        <v>199</v>
      </c>
      <c r="X131" s="318" t="s">
        <v>199</v>
      </c>
      <c r="Y131" s="318" t="s">
        <v>199</v>
      </c>
      <c r="Z131" s="318" t="s">
        <v>199</v>
      </c>
      <c r="AA131" s="318" t="s">
        <v>199</v>
      </c>
      <c r="AB131" s="318" t="s">
        <v>199</v>
      </c>
      <c r="AC131" s="318" t="s">
        <v>418</v>
      </c>
    </row>
    <row r="132" spans="2:29" s="316" customFormat="1" ht="142.5">
      <c r="B132" s="318" t="s">
        <v>453</v>
      </c>
      <c r="C132" s="620" t="s">
        <v>859</v>
      </c>
      <c r="D132" s="318" t="s">
        <v>1223</v>
      </c>
      <c r="E132" s="318" t="s">
        <v>1304</v>
      </c>
      <c r="F132" s="318" t="s">
        <v>1167</v>
      </c>
      <c r="G132" s="656" t="s">
        <v>2175</v>
      </c>
      <c r="H132" s="656" t="s">
        <v>1315</v>
      </c>
      <c r="I132" s="658" t="s">
        <v>1316</v>
      </c>
      <c r="J132" s="655" t="s">
        <v>99</v>
      </c>
      <c r="K132" s="622">
        <v>45444</v>
      </c>
      <c r="L132" s="622">
        <v>45458</v>
      </c>
      <c r="M132" s="623">
        <v>1</v>
      </c>
      <c r="N132" s="129">
        <f>(4*20*0.5)*(10000000/30/8)</f>
        <v>1666666.6666666665</v>
      </c>
      <c r="O132" s="318">
        <v>189</v>
      </c>
      <c r="P132" s="318" t="s">
        <v>1250</v>
      </c>
      <c r="Q132" s="318" t="s">
        <v>354</v>
      </c>
      <c r="R132" s="627" t="s">
        <v>199</v>
      </c>
      <c r="S132" s="627" t="s">
        <v>199</v>
      </c>
      <c r="T132" s="627" t="s">
        <v>199</v>
      </c>
      <c r="U132" s="318" t="s">
        <v>487</v>
      </c>
      <c r="V132" s="318" t="s">
        <v>248</v>
      </c>
      <c r="W132" s="318" t="s">
        <v>199</v>
      </c>
      <c r="X132" s="318" t="s">
        <v>199</v>
      </c>
      <c r="Y132" s="318" t="s">
        <v>199</v>
      </c>
      <c r="Z132" s="318" t="s">
        <v>199</v>
      </c>
      <c r="AA132" s="318" t="s">
        <v>199</v>
      </c>
      <c r="AB132" s="318" t="s">
        <v>199</v>
      </c>
      <c r="AC132" s="318" t="s">
        <v>199</v>
      </c>
    </row>
    <row r="133" spans="2:29" s="316" customFormat="1" ht="142.5">
      <c r="B133" s="318" t="s">
        <v>453</v>
      </c>
      <c r="C133" s="620" t="s">
        <v>859</v>
      </c>
      <c r="D133" s="318" t="s">
        <v>1223</v>
      </c>
      <c r="E133" s="318" t="s">
        <v>1245</v>
      </c>
      <c r="F133" s="318" t="s">
        <v>1167</v>
      </c>
      <c r="G133" s="656" t="s">
        <v>1261</v>
      </c>
      <c r="H133" s="656" t="s">
        <v>1262</v>
      </c>
      <c r="I133" s="658" t="s">
        <v>1263</v>
      </c>
      <c r="J133" s="655" t="s">
        <v>99</v>
      </c>
      <c r="K133" s="622">
        <v>45342</v>
      </c>
      <c r="L133" s="622">
        <v>45366</v>
      </c>
      <c r="M133" s="623">
        <v>1</v>
      </c>
      <c r="N133" s="129">
        <f>(5.6*20*0.8)*(10000000/30/8)</f>
        <v>3733333.3333333335</v>
      </c>
      <c r="O133" s="318">
        <v>189</v>
      </c>
      <c r="P133" s="318" t="s">
        <v>1250</v>
      </c>
      <c r="Q133" s="318" t="s">
        <v>1260</v>
      </c>
      <c r="R133" s="318" t="s">
        <v>354</v>
      </c>
      <c r="S133" s="627" t="s">
        <v>199</v>
      </c>
      <c r="T133" s="627" t="s">
        <v>199</v>
      </c>
      <c r="U133" s="318" t="s">
        <v>209</v>
      </c>
      <c r="V133" s="318" t="s">
        <v>248</v>
      </c>
      <c r="W133" s="318" t="s">
        <v>199</v>
      </c>
      <c r="X133" s="318" t="s">
        <v>199</v>
      </c>
      <c r="Y133" s="318" t="s">
        <v>199</v>
      </c>
      <c r="Z133" s="318" t="s">
        <v>199</v>
      </c>
      <c r="AA133" s="318" t="s">
        <v>199</v>
      </c>
      <c r="AB133" s="318" t="s">
        <v>199</v>
      </c>
      <c r="AC133" s="318" t="s">
        <v>199</v>
      </c>
    </row>
    <row r="134" spans="2:29" s="316" customFormat="1" ht="142.5">
      <c r="B134" s="318" t="s">
        <v>453</v>
      </c>
      <c r="C134" s="620" t="s">
        <v>859</v>
      </c>
      <c r="D134" s="318" t="s">
        <v>1223</v>
      </c>
      <c r="E134" s="318" t="s">
        <v>1320</v>
      </c>
      <c r="F134" s="318" t="s">
        <v>1167</v>
      </c>
      <c r="G134" s="656" t="s">
        <v>1345</v>
      </c>
      <c r="H134" s="656" t="s">
        <v>1346</v>
      </c>
      <c r="I134" s="656" t="s">
        <v>1347</v>
      </c>
      <c r="J134" s="655" t="s">
        <v>99</v>
      </c>
      <c r="K134" s="622">
        <v>45597</v>
      </c>
      <c r="L134" s="622">
        <v>45641</v>
      </c>
      <c r="M134" s="623" t="s">
        <v>2124</v>
      </c>
      <c r="N134" s="129">
        <f>(4*20*1.5)*(10000000/30/8)</f>
        <v>5000000</v>
      </c>
      <c r="O134" s="318">
        <v>189</v>
      </c>
      <c r="P134" s="318" t="s">
        <v>1250</v>
      </c>
      <c r="Q134" s="318" t="s">
        <v>354</v>
      </c>
      <c r="R134" s="627" t="s">
        <v>199</v>
      </c>
      <c r="S134" s="627" t="s">
        <v>199</v>
      </c>
      <c r="T134" s="627" t="s">
        <v>199</v>
      </c>
      <c r="U134" s="318" t="s">
        <v>487</v>
      </c>
      <c r="V134" s="318" t="s">
        <v>248</v>
      </c>
      <c r="W134" s="318" t="s">
        <v>199</v>
      </c>
      <c r="X134" s="318" t="s">
        <v>199</v>
      </c>
      <c r="Y134" s="318" t="s">
        <v>199</v>
      </c>
      <c r="Z134" s="318" t="s">
        <v>199</v>
      </c>
      <c r="AA134" s="318" t="s">
        <v>199</v>
      </c>
      <c r="AB134" s="318" t="s">
        <v>199</v>
      </c>
      <c r="AC134" s="318" t="s">
        <v>199</v>
      </c>
    </row>
    <row r="135" spans="2:29" s="316" customFormat="1" ht="171">
      <c r="B135" s="318" t="s">
        <v>516</v>
      </c>
      <c r="C135" s="620" t="s">
        <v>517</v>
      </c>
      <c r="D135" s="318" t="s">
        <v>518</v>
      </c>
      <c r="E135" s="318" t="s">
        <v>1722</v>
      </c>
      <c r="F135" s="318" t="s">
        <v>281</v>
      </c>
      <c r="G135" s="656" t="s">
        <v>532</v>
      </c>
      <c r="H135" s="656" t="s">
        <v>533</v>
      </c>
      <c r="I135" s="657" t="s">
        <v>534</v>
      </c>
      <c r="J135" s="637" t="s">
        <v>537</v>
      </c>
      <c r="K135" s="622">
        <v>45323</v>
      </c>
      <c r="L135" s="622">
        <v>45641</v>
      </c>
      <c r="M135" s="623" t="s">
        <v>2124</v>
      </c>
      <c r="N135" s="129">
        <f>(5*20*10.5)*(3886560/30/8)</f>
        <v>17003700</v>
      </c>
      <c r="O135" s="318" t="s">
        <v>2165</v>
      </c>
      <c r="P135" s="318" t="s">
        <v>207</v>
      </c>
      <c r="Q135" s="318" t="s">
        <v>400</v>
      </c>
      <c r="R135" s="318" t="s">
        <v>199</v>
      </c>
      <c r="S135" s="318" t="s">
        <v>199</v>
      </c>
      <c r="T135" s="318" t="s">
        <v>199</v>
      </c>
      <c r="U135" s="318" t="s">
        <v>364</v>
      </c>
      <c r="V135" s="318" t="s">
        <v>248</v>
      </c>
      <c r="W135" s="318" t="s">
        <v>199</v>
      </c>
      <c r="X135" s="318" t="s">
        <v>199</v>
      </c>
      <c r="Y135" s="318" t="s">
        <v>199</v>
      </c>
      <c r="Z135" s="318" t="s">
        <v>199</v>
      </c>
      <c r="AA135" s="318" t="s">
        <v>402</v>
      </c>
      <c r="AB135" s="318" t="s">
        <v>403</v>
      </c>
      <c r="AC135" s="318" t="s">
        <v>538</v>
      </c>
    </row>
    <row r="136" spans="2:29" s="316" customFormat="1" ht="128.25">
      <c r="B136" s="318" t="s">
        <v>193</v>
      </c>
      <c r="C136" s="620" t="s">
        <v>1644</v>
      </c>
      <c r="D136" s="318" t="s">
        <v>1442</v>
      </c>
      <c r="E136" s="318" t="s">
        <v>1448</v>
      </c>
      <c r="F136" s="318" t="s">
        <v>1167</v>
      </c>
      <c r="G136" s="659" t="s">
        <v>1449</v>
      </c>
      <c r="H136" s="659" t="s">
        <v>1912</v>
      </c>
      <c r="I136" s="659" t="s">
        <v>1451</v>
      </c>
      <c r="J136" s="655" t="s">
        <v>99</v>
      </c>
      <c r="K136" s="625">
        <v>45301</v>
      </c>
      <c r="L136" s="622">
        <v>45381</v>
      </c>
      <c r="M136" s="623">
        <v>1</v>
      </c>
      <c r="N136" s="129">
        <v>0</v>
      </c>
      <c r="O136" s="321" t="s">
        <v>206</v>
      </c>
      <c r="P136" s="318" t="s">
        <v>207</v>
      </c>
      <c r="Q136" s="318" t="s">
        <v>199</v>
      </c>
      <c r="R136" s="318" t="s">
        <v>199</v>
      </c>
      <c r="S136" s="318" t="s">
        <v>199</v>
      </c>
      <c r="T136" s="627" t="s">
        <v>199</v>
      </c>
      <c r="U136" s="318" t="s">
        <v>417</v>
      </c>
      <c r="V136" s="318" t="s">
        <v>487</v>
      </c>
      <c r="W136" s="318" t="s">
        <v>199</v>
      </c>
      <c r="X136" s="318" t="s">
        <v>199</v>
      </c>
      <c r="Y136" s="318" t="s">
        <v>199</v>
      </c>
      <c r="Z136" s="318" t="s">
        <v>199</v>
      </c>
      <c r="AA136" s="318" t="s">
        <v>199</v>
      </c>
      <c r="AB136" s="318" t="s">
        <v>199</v>
      </c>
      <c r="AC136" s="318" t="s">
        <v>497</v>
      </c>
    </row>
    <row r="137" spans="2:29" s="316" customFormat="1" ht="409.5">
      <c r="B137" s="318" t="s">
        <v>516</v>
      </c>
      <c r="C137" s="620" t="s">
        <v>517</v>
      </c>
      <c r="D137" s="318" t="s">
        <v>674</v>
      </c>
      <c r="E137" s="318" t="s">
        <v>676</v>
      </c>
      <c r="F137" s="318" t="s">
        <v>281</v>
      </c>
      <c r="G137" s="660" t="s">
        <v>938</v>
      </c>
      <c r="H137" s="660" t="s">
        <v>1901</v>
      </c>
      <c r="I137" s="660" t="s">
        <v>939</v>
      </c>
      <c r="J137" s="661" t="s">
        <v>281</v>
      </c>
      <c r="K137" s="638">
        <v>45323</v>
      </c>
      <c r="L137" s="638">
        <v>45626</v>
      </c>
      <c r="M137" s="623" t="s">
        <v>2124</v>
      </c>
      <c r="N137" s="129">
        <v>90069132.609999999</v>
      </c>
      <c r="O137" s="629" t="s">
        <v>2167</v>
      </c>
      <c r="P137" s="318" t="s">
        <v>374</v>
      </c>
      <c r="Q137" s="318" t="s">
        <v>232</v>
      </c>
      <c r="R137" s="318" t="s">
        <v>400</v>
      </c>
      <c r="S137" s="318" t="s">
        <v>199</v>
      </c>
      <c r="T137" s="318" t="s">
        <v>199</v>
      </c>
      <c r="U137" s="621" t="s">
        <v>364</v>
      </c>
      <c r="V137" s="318" t="s">
        <v>248</v>
      </c>
      <c r="W137" s="318" t="s">
        <v>199</v>
      </c>
      <c r="X137" s="318" t="s">
        <v>199</v>
      </c>
      <c r="Y137" s="318" t="s">
        <v>199</v>
      </c>
      <c r="Z137" s="318" t="s">
        <v>199</v>
      </c>
      <c r="AA137" s="318" t="s">
        <v>402</v>
      </c>
      <c r="AB137" s="318" t="s">
        <v>695</v>
      </c>
      <c r="AC137" s="321" t="s">
        <v>261</v>
      </c>
    </row>
    <row r="138" spans="2:29" s="316" customFormat="1" ht="409.5">
      <c r="B138" s="318" t="s">
        <v>516</v>
      </c>
      <c r="C138" s="620" t="s">
        <v>517</v>
      </c>
      <c r="D138" s="318" t="s">
        <v>674</v>
      </c>
      <c r="E138" s="318" t="s">
        <v>676</v>
      </c>
      <c r="F138" s="318" t="s">
        <v>281</v>
      </c>
      <c r="G138" s="660" t="s">
        <v>940</v>
      </c>
      <c r="H138" s="660" t="s">
        <v>1902</v>
      </c>
      <c r="I138" s="660" t="s">
        <v>941</v>
      </c>
      <c r="J138" s="661" t="s">
        <v>281</v>
      </c>
      <c r="K138" s="638">
        <v>45323</v>
      </c>
      <c r="L138" s="638">
        <v>45626</v>
      </c>
      <c r="M138" s="623" t="s">
        <v>2124</v>
      </c>
      <c r="N138" s="129">
        <v>90069132.609999999</v>
      </c>
      <c r="O138" s="629" t="s">
        <v>2167</v>
      </c>
      <c r="P138" s="318" t="s">
        <v>374</v>
      </c>
      <c r="Q138" s="318" t="s">
        <v>232</v>
      </c>
      <c r="R138" s="318" t="s">
        <v>400</v>
      </c>
      <c r="S138" s="318" t="s">
        <v>199</v>
      </c>
      <c r="T138" s="318" t="s">
        <v>199</v>
      </c>
      <c r="U138" s="621" t="s">
        <v>364</v>
      </c>
      <c r="V138" s="318" t="s">
        <v>248</v>
      </c>
      <c r="W138" s="318" t="s">
        <v>199</v>
      </c>
      <c r="X138" s="318" t="s">
        <v>199</v>
      </c>
      <c r="Y138" s="318" t="s">
        <v>199</v>
      </c>
      <c r="Z138" s="318" t="s">
        <v>199</v>
      </c>
      <c r="AA138" s="318" t="s">
        <v>402</v>
      </c>
      <c r="AB138" s="318" t="s">
        <v>695</v>
      </c>
      <c r="AC138" s="321" t="s">
        <v>261</v>
      </c>
    </row>
    <row r="139" spans="2:29" s="316" customFormat="1" ht="409.5">
      <c r="B139" s="318" t="s">
        <v>516</v>
      </c>
      <c r="C139" s="620" t="s">
        <v>517</v>
      </c>
      <c r="D139" s="318" t="s">
        <v>674</v>
      </c>
      <c r="E139" s="318" t="s">
        <v>676</v>
      </c>
      <c r="F139" s="318" t="s">
        <v>281</v>
      </c>
      <c r="G139" s="629" t="s">
        <v>936</v>
      </c>
      <c r="H139" s="629" t="s">
        <v>1900</v>
      </c>
      <c r="I139" s="629" t="s">
        <v>937</v>
      </c>
      <c r="J139" s="661" t="s">
        <v>281</v>
      </c>
      <c r="K139" s="638">
        <v>45323</v>
      </c>
      <c r="L139" s="638">
        <v>45626</v>
      </c>
      <c r="M139" s="623" t="s">
        <v>2124</v>
      </c>
      <c r="N139" s="129">
        <v>90069132.609999999</v>
      </c>
      <c r="O139" s="629" t="s">
        <v>2167</v>
      </c>
      <c r="P139" s="318" t="s">
        <v>374</v>
      </c>
      <c r="Q139" s="318" t="s">
        <v>232</v>
      </c>
      <c r="R139" s="318" t="s">
        <v>400</v>
      </c>
      <c r="S139" s="318" t="s">
        <v>199</v>
      </c>
      <c r="T139" s="318" t="s">
        <v>199</v>
      </c>
      <c r="U139" s="621" t="s">
        <v>364</v>
      </c>
      <c r="V139" s="318" t="s">
        <v>248</v>
      </c>
      <c r="W139" s="318" t="s">
        <v>199</v>
      </c>
      <c r="X139" s="318" t="s">
        <v>199</v>
      </c>
      <c r="Y139" s="318" t="s">
        <v>199</v>
      </c>
      <c r="Z139" s="318" t="s">
        <v>199</v>
      </c>
      <c r="AA139" s="318" t="s">
        <v>402</v>
      </c>
      <c r="AB139" s="318" t="s">
        <v>695</v>
      </c>
      <c r="AC139" s="321" t="s">
        <v>261</v>
      </c>
    </row>
    <row r="140" spans="2:29" s="316" customFormat="1" ht="171">
      <c r="B140" s="318" t="s">
        <v>516</v>
      </c>
      <c r="C140" s="620" t="s">
        <v>517</v>
      </c>
      <c r="D140" s="318" t="s">
        <v>1474</v>
      </c>
      <c r="E140" s="318" t="s">
        <v>1489</v>
      </c>
      <c r="F140" s="318" t="s">
        <v>281</v>
      </c>
      <c r="G140" s="318" t="s">
        <v>1493</v>
      </c>
      <c r="H140" s="318" t="s">
        <v>1494</v>
      </c>
      <c r="I140" s="321" t="s">
        <v>1495</v>
      </c>
      <c r="J140" s="637" t="s">
        <v>537</v>
      </c>
      <c r="K140" s="622">
        <v>45323</v>
      </c>
      <c r="L140" s="622">
        <v>45641</v>
      </c>
      <c r="M140" s="623" t="s">
        <v>2124</v>
      </c>
      <c r="N140" s="129">
        <f>(3*20*10.5)*(3886560/30/8)</f>
        <v>10202220</v>
      </c>
      <c r="O140" s="318" t="s">
        <v>2165</v>
      </c>
      <c r="P140" s="318" t="s">
        <v>476</v>
      </c>
      <c r="Q140" s="318" t="s">
        <v>199</v>
      </c>
      <c r="R140" s="318" t="s">
        <v>199</v>
      </c>
      <c r="S140" s="318" t="s">
        <v>199</v>
      </c>
      <c r="T140" s="318" t="s">
        <v>199</v>
      </c>
      <c r="U140" s="318" t="s">
        <v>209</v>
      </c>
      <c r="V140" s="318" t="s">
        <v>248</v>
      </c>
      <c r="W140" s="318" t="s">
        <v>199</v>
      </c>
      <c r="X140" s="318" t="s">
        <v>199</v>
      </c>
      <c r="Y140" s="318" t="s">
        <v>199</v>
      </c>
      <c r="Z140" s="318" t="s">
        <v>199</v>
      </c>
      <c r="AA140" s="318" t="s">
        <v>199</v>
      </c>
      <c r="AB140" s="318" t="s">
        <v>199</v>
      </c>
      <c r="AC140" s="318" t="s">
        <v>538</v>
      </c>
    </row>
    <row r="141" spans="2:29" s="316" customFormat="1" ht="142.5">
      <c r="B141" s="318" t="s">
        <v>453</v>
      </c>
      <c r="C141" s="620" t="s">
        <v>859</v>
      </c>
      <c r="D141" s="318" t="s">
        <v>1223</v>
      </c>
      <c r="E141" s="318" t="s">
        <v>1320</v>
      </c>
      <c r="F141" s="318" t="s">
        <v>1167</v>
      </c>
      <c r="G141" s="318" t="s">
        <v>1348</v>
      </c>
      <c r="H141" s="318" t="s">
        <v>1349</v>
      </c>
      <c r="I141" s="318" t="s">
        <v>1350</v>
      </c>
      <c r="J141" s="655" t="s">
        <v>99</v>
      </c>
      <c r="K141" s="622">
        <v>45597</v>
      </c>
      <c r="L141" s="622">
        <v>45641</v>
      </c>
      <c r="M141" s="623" t="s">
        <v>2124</v>
      </c>
      <c r="N141" s="129">
        <f>(5.6*20*1.5)*(10000000/30/8)</f>
        <v>7000000</v>
      </c>
      <c r="O141" s="318">
        <v>189</v>
      </c>
      <c r="P141" s="318" t="s">
        <v>1250</v>
      </c>
      <c r="Q141" s="318" t="s">
        <v>1267</v>
      </c>
      <c r="R141" s="318" t="s">
        <v>354</v>
      </c>
      <c r="S141" s="627" t="s">
        <v>199</v>
      </c>
      <c r="T141" s="627" t="s">
        <v>199</v>
      </c>
      <c r="U141" s="318" t="s">
        <v>487</v>
      </c>
      <c r="V141" s="318" t="s">
        <v>248</v>
      </c>
      <c r="W141" s="318" t="s">
        <v>199</v>
      </c>
      <c r="X141" s="318" t="s">
        <v>199</v>
      </c>
      <c r="Y141" s="318" t="s">
        <v>199</v>
      </c>
      <c r="Z141" s="318" t="s">
        <v>199</v>
      </c>
      <c r="AA141" s="318" t="s">
        <v>199</v>
      </c>
      <c r="AB141" s="318" t="s">
        <v>199</v>
      </c>
      <c r="AC141" s="318" t="s">
        <v>199</v>
      </c>
    </row>
    <row r="142" spans="2:29" s="316" customFormat="1" ht="99.75">
      <c r="B142" s="318" t="s">
        <v>453</v>
      </c>
      <c r="C142" s="620" t="s">
        <v>454</v>
      </c>
      <c r="D142" s="318" t="s">
        <v>705</v>
      </c>
      <c r="E142" s="318" t="s">
        <v>706</v>
      </c>
      <c r="F142" s="318" t="s">
        <v>552</v>
      </c>
      <c r="G142" s="318" t="s">
        <v>818</v>
      </c>
      <c r="H142" s="318" t="s">
        <v>819</v>
      </c>
      <c r="I142" s="321" t="s">
        <v>795</v>
      </c>
      <c r="J142" s="637" t="s">
        <v>99</v>
      </c>
      <c r="K142" s="622">
        <v>45323</v>
      </c>
      <c r="L142" s="622">
        <v>45412</v>
      </c>
      <c r="M142" s="623">
        <v>1</v>
      </c>
      <c r="N142" s="129">
        <v>0</v>
      </c>
      <c r="O142" s="321" t="s">
        <v>206</v>
      </c>
      <c r="P142" s="318" t="s">
        <v>207</v>
      </c>
      <c r="Q142" s="318" t="s">
        <v>208</v>
      </c>
      <c r="R142" s="318" t="s">
        <v>374</v>
      </c>
      <c r="S142" s="318" t="s">
        <v>400</v>
      </c>
      <c r="T142" s="318" t="s">
        <v>199</v>
      </c>
      <c r="U142" s="318" t="s">
        <v>487</v>
      </c>
      <c r="V142" s="318" t="s">
        <v>199</v>
      </c>
      <c r="W142" s="318" t="s">
        <v>199</v>
      </c>
      <c r="X142" s="318" t="s">
        <v>199</v>
      </c>
      <c r="Y142" s="318" t="s">
        <v>199</v>
      </c>
      <c r="Z142" s="318" t="s">
        <v>199</v>
      </c>
      <c r="AA142" s="318" t="s">
        <v>199</v>
      </c>
      <c r="AB142" s="318" t="s">
        <v>199</v>
      </c>
      <c r="AC142" s="318" t="s">
        <v>655</v>
      </c>
    </row>
    <row r="143" spans="2:29" s="316" customFormat="1" ht="99.75">
      <c r="B143" s="318" t="s">
        <v>453</v>
      </c>
      <c r="C143" s="620" t="s">
        <v>454</v>
      </c>
      <c r="D143" s="318" t="s">
        <v>705</v>
      </c>
      <c r="E143" s="318" t="s">
        <v>706</v>
      </c>
      <c r="F143" s="318" t="s">
        <v>552</v>
      </c>
      <c r="G143" s="318" t="s">
        <v>793</v>
      </c>
      <c r="H143" s="318" t="s">
        <v>794</v>
      </c>
      <c r="I143" s="321" t="s">
        <v>795</v>
      </c>
      <c r="J143" s="318" t="s">
        <v>99</v>
      </c>
      <c r="K143" s="622">
        <v>45323</v>
      </c>
      <c r="L143" s="622">
        <v>45412</v>
      </c>
      <c r="M143" s="623">
        <v>1</v>
      </c>
      <c r="N143" s="129">
        <v>0</v>
      </c>
      <c r="O143" s="321" t="s">
        <v>206</v>
      </c>
      <c r="P143" s="318" t="s">
        <v>207</v>
      </c>
      <c r="Q143" s="318" t="s">
        <v>208</v>
      </c>
      <c r="R143" s="318" t="s">
        <v>374</v>
      </c>
      <c r="S143" s="318" t="s">
        <v>400</v>
      </c>
      <c r="T143" s="318" t="s">
        <v>199</v>
      </c>
      <c r="U143" s="318" t="s">
        <v>364</v>
      </c>
      <c r="V143" s="318" t="s">
        <v>487</v>
      </c>
      <c r="W143" s="318" t="s">
        <v>199</v>
      </c>
      <c r="X143" s="318" t="s">
        <v>199</v>
      </c>
      <c r="Y143" s="318" t="s">
        <v>199</v>
      </c>
      <c r="Z143" s="318" t="s">
        <v>199</v>
      </c>
      <c r="AA143" s="318" t="s">
        <v>402</v>
      </c>
      <c r="AB143" s="318" t="s">
        <v>695</v>
      </c>
      <c r="AC143" s="318" t="s">
        <v>655</v>
      </c>
    </row>
    <row r="144" spans="2:29" s="316" customFormat="1" ht="142.5">
      <c r="B144" s="318" t="s">
        <v>453</v>
      </c>
      <c r="C144" s="620" t="s">
        <v>859</v>
      </c>
      <c r="D144" s="318" t="s">
        <v>1223</v>
      </c>
      <c r="E144" s="318" t="s">
        <v>1320</v>
      </c>
      <c r="F144" s="318" t="s">
        <v>1167</v>
      </c>
      <c r="G144" s="318" t="s">
        <v>1336</v>
      </c>
      <c r="H144" s="318" t="s">
        <v>1337</v>
      </c>
      <c r="I144" s="621" t="s">
        <v>1338</v>
      </c>
      <c r="J144" s="627" t="s">
        <v>99</v>
      </c>
      <c r="K144" s="622">
        <v>45550</v>
      </c>
      <c r="L144" s="622">
        <v>45641</v>
      </c>
      <c r="M144" s="623" t="s">
        <v>2124</v>
      </c>
      <c r="N144" s="129">
        <f>(5.6*20*1)*(10000000/30/8)</f>
        <v>4666666.666666666</v>
      </c>
      <c r="O144" s="318">
        <v>189</v>
      </c>
      <c r="P144" s="318" t="s">
        <v>1250</v>
      </c>
      <c r="Q144" s="318" t="s">
        <v>1267</v>
      </c>
      <c r="R144" s="318" t="s">
        <v>354</v>
      </c>
      <c r="S144" s="627" t="s">
        <v>199</v>
      </c>
      <c r="T144" s="627" t="s">
        <v>199</v>
      </c>
      <c r="U144" s="318" t="s">
        <v>487</v>
      </c>
      <c r="V144" s="318" t="s">
        <v>248</v>
      </c>
      <c r="W144" s="318" t="s">
        <v>199</v>
      </c>
      <c r="X144" s="318" t="s">
        <v>199</v>
      </c>
      <c r="Y144" s="318" t="s">
        <v>199</v>
      </c>
      <c r="Z144" s="318" t="s">
        <v>199</v>
      </c>
      <c r="AA144" s="318" t="s">
        <v>199</v>
      </c>
      <c r="AB144" s="318" t="s">
        <v>199</v>
      </c>
      <c r="AC144" s="318" t="s">
        <v>199</v>
      </c>
    </row>
    <row r="145" spans="2:29" s="316" customFormat="1" ht="114">
      <c r="B145" s="621" t="s">
        <v>453</v>
      </c>
      <c r="C145" s="662" t="s">
        <v>454</v>
      </c>
      <c r="D145" s="621" t="s">
        <v>455</v>
      </c>
      <c r="E145" s="621" t="s">
        <v>457</v>
      </c>
      <c r="F145" s="621" t="s">
        <v>458</v>
      </c>
      <c r="G145" s="318" t="s">
        <v>459</v>
      </c>
      <c r="H145" s="318" t="s">
        <v>460</v>
      </c>
      <c r="I145" s="321" t="s">
        <v>461</v>
      </c>
      <c r="J145" s="318" t="s">
        <v>84</v>
      </c>
      <c r="K145" s="622">
        <v>45324</v>
      </c>
      <c r="L145" s="622">
        <v>45626</v>
      </c>
      <c r="M145" s="623" t="s">
        <v>2124</v>
      </c>
      <c r="N145" s="145">
        <v>65000000</v>
      </c>
      <c r="O145" s="321">
        <v>549</v>
      </c>
      <c r="P145" s="318" t="s">
        <v>463</v>
      </c>
      <c r="Q145" s="318" t="s">
        <v>423</v>
      </c>
      <c r="R145" s="318" t="s">
        <v>199</v>
      </c>
      <c r="S145" s="318" t="s">
        <v>199</v>
      </c>
      <c r="T145" s="321" t="s">
        <v>199</v>
      </c>
      <c r="U145" s="318" t="s">
        <v>209</v>
      </c>
      <c r="V145" s="318" t="s">
        <v>248</v>
      </c>
      <c r="W145" s="318" t="s">
        <v>199</v>
      </c>
      <c r="X145" s="318" t="s">
        <v>199</v>
      </c>
      <c r="Y145" s="318" t="s">
        <v>199</v>
      </c>
      <c r="Z145" s="318" t="s">
        <v>199</v>
      </c>
      <c r="AA145" s="318" t="s">
        <v>199</v>
      </c>
      <c r="AB145" s="318" t="s">
        <v>199</v>
      </c>
      <c r="AC145" s="318" t="s">
        <v>418</v>
      </c>
    </row>
    <row r="146" spans="2:29" s="316" customFormat="1" ht="142.5">
      <c r="B146" s="318" t="s">
        <v>453</v>
      </c>
      <c r="C146" s="620" t="s">
        <v>859</v>
      </c>
      <c r="D146" s="318" t="s">
        <v>1027</v>
      </c>
      <c r="E146" s="318" t="s">
        <v>1045</v>
      </c>
      <c r="F146" s="318" t="s">
        <v>754</v>
      </c>
      <c r="G146" s="318" t="s">
        <v>1049</v>
      </c>
      <c r="H146" s="318" t="s">
        <v>1050</v>
      </c>
      <c r="I146" s="318" t="s">
        <v>1051</v>
      </c>
      <c r="J146" s="318" t="s">
        <v>220</v>
      </c>
      <c r="K146" s="622">
        <v>45612</v>
      </c>
      <c r="L146" s="622">
        <v>45641</v>
      </c>
      <c r="M146" s="623" t="s">
        <v>2124</v>
      </c>
      <c r="N146" s="631">
        <v>1300000000</v>
      </c>
      <c r="O146" s="629" t="s">
        <v>2176</v>
      </c>
      <c r="P146" s="318" t="s">
        <v>354</v>
      </c>
      <c r="Q146" s="318" t="s">
        <v>199</v>
      </c>
      <c r="R146" s="318" t="s">
        <v>199</v>
      </c>
      <c r="S146" s="318" t="s">
        <v>199</v>
      </c>
      <c r="T146" s="318" t="s">
        <v>199</v>
      </c>
      <c r="U146" s="318" t="s">
        <v>356</v>
      </c>
      <c r="V146" s="318" t="s">
        <v>248</v>
      </c>
      <c r="W146" s="318" t="s">
        <v>199</v>
      </c>
      <c r="X146" s="318" t="s">
        <v>199</v>
      </c>
      <c r="Y146" s="318" t="s">
        <v>199</v>
      </c>
      <c r="Z146" s="318" t="s">
        <v>199</v>
      </c>
      <c r="AA146" s="318" t="s">
        <v>199</v>
      </c>
      <c r="AB146" s="318"/>
      <c r="AC146" s="318" t="s">
        <v>234</v>
      </c>
    </row>
    <row r="147" spans="2:29" s="316" customFormat="1" ht="213.75">
      <c r="B147" s="318" t="s">
        <v>453</v>
      </c>
      <c r="C147" s="620" t="s">
        <v>859</v>
      </c>
      <c r="D147" s="318" t="s">
        <v>1080</v>
      </c>
      <c r="E147" s="318" t="s">
        <v>1090</v>
      </c>
      <c r="F147" s="318" t="s">
        <v>754</v>
      </c>
      <c r="G147" s="318" t="s">
        <v>1091</v>
      </c>
      <c r="H147" s="318" t="s">
        <v>2177</v>
      </c>
      <c r="I147" s="321" t="s">
        <v>1093</v>
      </c>
      <c r="J147" s="318" t="s">
        <v>220</v>
      </c>
      <c r="K147" s="622">
        <v>45566</v>
      </c>
      <c r="L147" s="622">
        <v>45641</v>
      </c>
      <c r="M147" s="623" t="s">
        <v>2124</v>
      </c>
      <c r="N147" s="663">
        <v>2727623369</v>
      </c>
      <c r="O147" s="629" t="s">
        <v>2171</v>
      </c>
      <c r="P147" s="318" t="s">
        <v>354</v>
      </c>
      <c r="Q147" s="318" t="s">
        <v>199</v>
      </c>
      <c r="R147" s="318" t="s">
        <v>199</v>
      </c>
      <c r="S147" s="318" t="s">
        <v>199</v>
      </c>
      <c r="T147" s="318" t="s">
        <v>199</v>
      </c>
      <c r="U147" s="318" t="s">
        <v>209</v>
      </c>
      <c r="V147" s="318" t="s">
        <v>248</v>
      </c>
      <c r="W147" s="318" t="s">
        <v>199</v>
      </c>
      <c r="X147" s="318" t="s">
        <v>199</v>
      </c>
      <c r="Y147" s="318" t="s">
        <v>199</v>
      </c>
      <c r="Z147" s="318" t="s">
        <v>199</v>
      </c>
      <c r="AA147" s="318" t="s">
        <v>199</v>
      </c>
      <c r="AB147" s="318" t="s">
        <v>199</v>
      </c>
      <c r="AC147" s="318" t="s">
        <v>958</v>
      </c>
    </row>
    <row r="148" spans="2:29" s="316" customFormat="1" ht="99.75">
      <c r="B148" s="318" t="s">
        <v>453</v>
      </c>
      <c r="C148" s="620" t="s">
        <v>454</v>
      </c>
      <c r="D148" s="318" t="s">
        <v>705</v>
      </c>
      <c r="E148" s="318" t="s">
        <v>706</v>
      </c>
      <c r="F148" s="318" t="s">
        <v>552</v>
      </c>
      <c r="G148" s="318" t="s">
        <v>733</v>
      </c>
      <c r="H148" s="318" t="s">
        <v>734</v>
      </c>
      <c r="I148" s="321" t="s">
        <v>735</v>
      </c>
      <c r="J148" s="318" t="s">
        <v>0</v>
      </c>
      <c r="K148" s="650">
        <v>45292</v>
      </c>
      <c r="L148" s="650">
        <v>45641</v>
      </c>
      <c r="M148" s="623" t="s">
        <v>2124</v>
      </c>
      <c r="N148" s="129">
        <v>0</v>
      </c>
      <c r="O148" s="321" t="s">
        <v>206</v>
      </c>
      <c r="P148" s="318" t="s">
        <v>476</v>
      </c>
      <c r="Q148" s="318" t="s">
        <v>374</v>
      </c>
      <c r="R148" s="318" t="s">
        <v>199</v>
      </c>
      <c r="S148" s="318" t="s">
        <v>199</v>
      </c>
      <c r="T148" s="318" t="s">
        <v>199</v>
      </c>
      <c r="U148" s="318" t="s">
        <v>621</v>
      </c>
      <c r="V148" s="318" t="s">
        <v>513</v>
      </c>
      <c r="W148" s="318" t="s">
        <v>487</v>
      </c>
      <c r="X148" s="318" t="s">
        <v>199</v>
      </c>
      <c r="Y148" s="318" t="s">
        <v>199</v>
      </c>
      <c r="Z148" s="318" t="s">
        <v>199</v>
      </c>
      <c r="AA148" s="318" t="s">
        <v>199</v>
      </c>
      <c r="AB148" s="318" t="s">
        <v>199</v>
      </c>
      <c r="AC148" s="318" t="s">
        <v>611</v>
      </c>
    </row>
    <row r="149" spans="2:29" s="316" customFormat="1" ht="142.5">
      <c r="B149" s="318" t="s">
        <v>453</v>
      </c>
      <c r="C149" s="620" t="s">
        <v>859</v>
      </c>
      <c r="D149" s="318" t="s">
        <v>1027</v>
      </c>
      <c r="E149" s="318" t="s">
        <v>1045</v>
      </c>
      <c r="F149" s="318" t="s">
        <v>754</v>
      </c>
      <c r="G149" s="633" t="s">
        <v>1055</v>
      </c>
      <c r="H149" s="633" t="s">
        <v>1056</v>
      </c>
      <c r="I149" s="321" t="s">
        <v>1057</v>
      </c>
      <c r="J149" s="318" t="s">
        <v>0</v>
      </c>
      <c r="K149" s="622">
        <v>45473</v>
      </c>
      <c r="L149" s="622">
        <v>45641</v>
      </c>
      <c r="M149" s="623" t="s">
        <v>2124</v>
      </c>
      <c r="N149" s="648">
        <v>3722000</v>
      </c>
      <c r="O149" s="634">
        <v>247</v>
      </c>
      <c r="P149" s="318" t="s">
        <v>449</v>
      </c>
      <c r="Q149" s="318" t="s">
        <v>354</v>
      </c>
      <c r="R149" s="318" t="s">
        <v>374</v>
      </c>
      <c r="S149" s="318" t="s">
        <v>199</v>
      </c>
      <c r="T149" s="318" t="s">
        <v>199</v>
      </c>
      <c r="U149" s="318" t="s">
        <v>356</v>
      </c>
      <c r="V149" s="318" t="s">
        <v>487</v>
      </c>
      <c r="W149" s="318" t="s">
        <v>248</v>
      </c>
      <c r="X149" s="318" t="s">
        <v>1622</v>
      </c>
      <c r="Y149" s="318" t="s">
        <v>199</v>
      </c>
      <c r="Z149" s="318" t="s">
        <v>199</v>
      </c>
      <c r="AA149" s="318" t="s">
        <v>199</v>
      </c>
      <c r="AB149" s="318" t="s">
        <v>199</v>
      </c>
      <c r="AC149" s="318" t="s">
        <v>664</v>
      </c>
    </row>
    <row r="150" spans="2:29" s="316" customFormat="1" ht="99.75">
      <c r="B150" s="318" t="s">
        <v>453</v>
      </c>
      <c r="C150" s="620" t="s">
        <v>454</v>
      </c>
      <c r="D150" s="318" t="s">
        <v>605</v>
      </c>
      <c r="E150" s="318" t="s">
        <v>597</v>
      </c>
      <c r="F150" s="318" t="s">
        <v>552</v>
      </c>
      <c r="G150" s="318" t="s">
        <v>628</v>
      </c>
      <c r="H150" s="318" t="s">
        <v>619</v>
      </c>
      <c r="I150" s="321" t="s">
        <v>620</v>
      </c>
      <c r="J150" s="318" t="s">
        <v>0</v>
      </c>
      <c r="K150" s="650">
        <v>45567</v>
      </c>
      <c r="L150" s="650">
        <v>45641</v>
      </c>
      <c r="M150" s="623" t="s">
        <v>2124</v>
      </c>
      <c r="N150" s="129">
        <v>344500437.5</v>
      </c>
      <c r="O150" s="318">
        <v>210</v>
      </c>
      <c r="P150" s="318" t="s">
        <v>476</v>
      </c>
      <c r="Q150" s="318" t="s">
        <v>374</v>
      </c>
      <c r="R150" s="318" t="s">
        <v>246</v>
      </c>
      <c r="S150" s="318" t="s">
        <v>199</v>
      </c>
      <c r="T150" s="318" t="s">
        <v>199</v>
      </c>
      <c r="U150" s="318" t="s">
        <v>621</v>
      </c>
      <c r="V150" s="318" t="s">
        <v>622</v>
      </c>
      <c r="W150" s="318" t="s">
        <v>513</v>
      </c>
      <c r="X150" s="318" t="s">
        <v>623</v>
      </c>
      <c r="Y150" s="318" t="s">
        <v>624</v>
      </c>
      <c r="Z150" s="318" t="s">
        <v>625</v>
      </c>
      <c r="AA150" s="318" t="s">
        <v>199</v>
      </c>
      <c r="AB150" s="318" t="s">
        <v>199</v>
      </c>
      <c r="AC150" s="318" t="s">
        <v>611</v>
      </c>
    </row>
    <row r="151" spans="2:29" s="316" customFormat="1" ht="99.75">
      <c r="B151" s="640" t="s">
        <v>453</v>
      </c>
      <c r="C151" s="642" t="s">
        <v>454</v>
      </c>
      <c r="D151" s="318" t="s">
        <v>605</v>
      </c>
      <c r="E151" s="318" t="s">
        <v>597</v>
      </c>
      <c r="F151" s="318" t="s">
        <v>552</v>
      </c>
      <c r="G151" s="318" t="s">
        <v>618</v>
      </c>
      <c r="H151" s="318" t="s">
        <v>619</v>
      </c>
      <c r="I151" s="321" t="s">
        <v>620</v>
      </c>
      <c r="J151" s="318" t="s">
        <v>0</v>
      </c>
      <c r="K151" s="650">
        <v>45292</v>
      </c>
      <c r="L151" s="650">
        <v>45396</v>
      </c>
      <c r="M151" s="623">
        <v>1</v>
      </c>
      <c r="N151" s="129">
        <v>344500437.5</v>
      </c>
      <c r="O151" s="318">
        <v>198</v>
      </c>
      <c r="P151" s="318" t="s">
        <v>476</v>
      </c>
      <c r="Q151" s="318" t="s">
        <v>374</v>
      </c>
      <c r="R151" s="318" t="s">
        <v>423</v>
      </c>
      <c r="S151" s="318" t="s">
        <v>246</v>
      </c>
      <c r="T151" s="318" t="s">
        <v>199</v>
      </c>
      <c r="U151" s="318" t="s">
        <v>621</v>
      </c>
      <c r="V151" s="318" t="s">
        <v>622</v>
      </c>
      <c r="W151" s="318" t="s">
        <v>513</v>
      </c>
      <c r="X151" s="318" t="s">
        <v>623</v>
      </c>
      <c r="Y151" s="318" t="s">
        <v>624</v>
      </c>
      <c r="Z151" s="318" t="s">
        <v>625</v>
      </c>
      <c r="AA151" s="318" t="s">
        <v>199</v>
      </c>
      <c r="AB151" s="318" t="s">
        <v>199</v>
      </c>
      <c r="AC151" s="318" t="s">
        <v>611</v>
      </c>
    </row>
    <row r="152" spans="2:29" s="316" customFormat="1" ht="99.75">
      <c r="B152" s="318" t="s">
        <v>453</v>
      </c>
      <c r="C152" s="620" t="s">
        <v>454</v>
      </c>
      <c r="D152" s="318" t="s">
        <v>605</v>
      </c>
      <c r="E152" s="318" t="s">
        <v>597</v>
      </c>
      <c r="F152" s="318" t="s">
        <v>552</v>
      </c>
      <c r="G152" s="318" t="s">
        <v>626</v>
      </c>
      <c r="H152" s="318" t="s">
        <v>619</v>
      </c>
      <c r="I152" s="321" t="s">
        <v>620</v>
      </c>
      <c r="J152" s="318" t="s">
        <v>0</v>
      </c>
      <c r="K152" s="650">
        <v>45383</v>
      </c>
      <c r="L152" s="650">
        <v>45487</v>
      </c>
      <c r="M152" s="623" t="s">
        <v>2124</v>
      </c>
      <c r="N152" s="129">
        <v>344500437.5</v>
      </c>
      <c r="O152" s="318">
        <v>199</v>
      </c>
      <c r="P152" s="318" t="s">
        <v>476</v>
      </c>
      <c r="Q152" s="318" t="s">
        <v>374</v>
      </c>
      <c r="R152" s="318" t="s">
        <v>246</v>
      </c>
      <c r="S152" s="318" t="s">
        <v>199</v>
      </c>
      <c r="T152" s="318" t="s">
        <v>199</v>
      </c>
      <c r="U152" s="318" t="s">
        <v>621</v>
      </c>
      <c r="V152" s="318" t="s">
        <v>622</v>
      </c>
      <c r="W152" s="318" t="s">
        <v>513</v>
      </c>
      <c r="X152" s="318" t="s">
        <v>623</v>
      </c>
      <c r="Y152" s="318" t="s">
        <v>624</v>
      </c>
      <c r="Z152" s="318" t="s">
        <v>625</v>
      </c>
      <c r="AA152" s="318" t="s">
        <v>199</v>
      </c>
      <c r="AB152" s="318" t="s">
        <v>199</v>
      </c>
      <c r="AC152" s="318" t="s">
        <v>611</v>
      </c>
    </row>
    <row r="153" spans="2:29" s="316" customFormat="1" ht="99.75">
      <c r="B153" s="318" t="s">
        <v>453</v>
      </c>
      <c r="C153" s="620" t="s">
        <v>454</v>
      </c>
      <c r="D153" s="318" t="s">
        <v>605</v>
      </c>
      <c r="E153" s="318" t="s">
        <v>597</v>
      </c>
      <c r="F153" s="318" t="s">
        <v>552</v>
      </c>
      <c r="G153" s="318" t="s">
        <v>627</v>
      </c>
      <c r="H153" s="318" t="s">
        <v>619</v>
      </c>
      <c r="I153" s="321" t="s">
        <v>620</v>
      </c>
      <c r="J153" s="318" t="s">
        <v>0</v>
      </c>
      <c r="K153" s="650">
        <v>45477</v>
      </c>
      <c r="L153" s="650">
        <v>45582</v>
      </c>
      <c r="M153" s="623" t="s">
        <v>2124</v>
      </c>
      <c r="N153" s="129">
        <v>344500437.5</v>
      </c>
      <c r="O153" s="318">
        <v>209</v>
      </c>
      <c r="P153" s="318" t="s">
        <v>476</v>
      </c>
      <c r="Q153" s="318" t="s">
        <v>374</v>
      </c>
      <c r="R153" s="318" t="s">
        <v>246</v>
      </c>
      <c r="S153" s="318" t="s">
        <v>199</v>
      </c>
      <c r="T153" s="318" t="s">
        <v>199</v>
      </c>
      <c r="U153" s="318" t="s">
        <v>621</v>
      </c>
      <c r="V153" s="318" t="s">
        <v>622</v>
      </c>
      <c r="W153" s="318" t="s">
        <v>513</v>
      </c>
      <c r="X153" s="318" t="s">
        <v>623</v>
      </c>
      <c r="Y153" s="318" t="s">
        <v>624</v>
      </c>
      <c r="Z153" s="318" t="s">
        <v>625</v>
      </c>
      <c r="AA153" s="318" t="s">
        <v>199</v>
      </c>
      <c r="AB153" s="318" t="s">
        <v>199</v>
      </c>
      <c r="AC153" s="318" t="s">
        <v>611</v>
      </c>
    </row>
    <row r="154" spans="2:29" s="316" customFormat="1" ht="142.5">
      <c r="B154" s="318" t="s">
        <v>453</v>
      </c>
      <c r="C154" s="620" t="s">
        <v>859</v>
      </c>
      <c r="D154" s="318" t="s">
        <v>860</v>
      </c>
      <c r="E154" s="318" t="s">
        <v>953</v>
      </c>
      <c r="F154" s="318" t="s">
        <v>754</v>
      </c>
      <c r="G154" s="318" t="s">
        <v>959</v>
      </c>
      <c r="H154" s="318" t="s">
        <v>960</v>
      </c>
      <c r="I154" s="321" t="s">
        <v>961</v>
      </c>
      <c r="J154" s="318" t="s">
        <v>99</v>
      </c>
      <c r="K154" s="622">
        <v>45292</v>
      </c>
      <c r="L154" s="622">
        <v>45641</v>
      </c>
      <c r="M154" s="623" t="s">
        <v>2124</v>
      </c>
      <c r="N154" s="129">
        <v>0</v>
      </c>
      <c r="O154" s="321" t="s">
        <v>206</v>
      </c>
      <c r="P154" s="318" t="s">
        <v>354</v>
      </c>
      <c r="Q154" s="318" t="s">
        <v>199</v>
      </c>
      <c r="R154" s="318" t="s">
        <v>199</v>
      </c>
      <c r="S154" s="318" t="s">
        <v>199</v>
      </c>
      <c r="T154" s="318" t="s">
        <v>199</v>
      </c>
      <c r="U154" s="318" t="s">
        <v>356</v>
      </c>
      <c r="V154" s="318" t="s">
        <v>417</v>
      </c>
      <c r="W154" s="318" t="s">
        <v>199</v>
      </c>
      <c r="X154" s="318" t="s">
        <v>199</v>
      </c>
      <c r="Y154" s="318" t="s">
        <v>199</v>
      </c>
      <c r="Z154" s="318" t="s">
        <v>199</v>
      </c>
      <c r="AA154" s="318" t="s">
        <v>199</v>
      </c>
      <c r="AB154" s="318" t="s">
        <v>199</v>
      </c>
      <c r="AC154" s="318" t="s">
        <v>958</v>
      </c>
    </row>
    <row r="155" spans="2:29" s="316" customFormat="1" ht="171">
      <c r="B155" s="318" t="s">
        <v>193</v>
      </c>
      <c r="C155" s="620" t="s">
        <v>1634</v>
      </c>
      <c r="D155" s="318" t="s">
        <v>250</v>
      </c>
      <c r="E155" s="318" t="s">
        <v>320</v>
      </c>
      <c r="F155" s="318" t="s">
        <v>198</v>
      </c>
      <c r="G155" s="318" t="s">
        <v>340</v>
      </c>
      <c r="H155" s="318" t="s">
        <v>340</v>
      </c>
      <c r="I155" s="321" t="s">
        <v>341</v>
      </c>
      <c r="J155" s="321" t="s">
        <v>260</v>
      </c>
      <c r="K155" s="622">
        <v>45293</v>
      </c>
      <c r="L155" s="622">
        <v>45625</v>
      </c>
      <c r="M155" s="623" t="s">
        <v>2124</v>
      </c>
      <c r="N155" s="129">
        <v>0</v>
      </c>
      <c r="O155" s="321" t="s">
        <v>206</v>
      </c>
      <c r="P155" s="318" t="s">
        <v>207</v>
      </c>
      <c r="Q155" s="318" t="s">
        <v>208</v>
      </c>
      <c r="R155" s="318" t="s">
        <v>199</v>
      </c>
      <c r="S155" s="318" t="s">
        <v>199</v>
      </c>
      <c r="T155" s="318" t="s">
        <v>199</v>
      </c>
      <c r="U155" s="318" t="s">
        <v>209</v>
      </c>
      <c r="V155" s="318" t="s">
        <v>199</v>
      </c>
      <c r="W155" s="318" t="s">
        <v>199</v>
      </c>
      <c r="X155" s="318" t="s">
        <v>199</v>
      </c>
      <c r="Y155" s="318" t="s">
        <v>199</v>
      </c>
      <c r="Z155" s="318" t="s">
        <v>199</v>
      </c>
      <c r="AA155" s="318" t="s">
        <v>199</v>
      </c>
      <c r="AB155" s="318" t="s">
        <v>199</v>
      </c>
      <c r="AC155" s="321" t="s">
        <v>261</v>
      </c>
    </row>
    <row r="156" spans="2:29" s="316" customFormat="1" ht="142.5">
      <c r="B156" s="318" t="s">
        <v>453</v>
      </c>
      <c r="C156" s="620" t="s">
        <v>859</v>
      </c>
      <c r="D156" s="318" t="s">
        <v>1280</v>
      </c>
      <c r="E156" s="318" t="s">
        <v>1399</v>
      </c>
      <c r="F156" s="318" t="s">
        <v>1167</v>
      </c>
      <c r="G156" s="318" t="s">
        <v>1400</v>
      </c>
      <c r="H156" s="318" t="s">
        <v>1401</v>
      </c>
      <c r="I156" s="321" t="s">
        <v>1402</v>
      </c>
      <c r="J156" s="627" t="s">
        <v>99</v>
      </c>
      <c r="K156" s="622">
        <v>45292</v>
      </c>
      <c r="L156" s="622">
        <v>45473</v>
      </c>
      <c r="M156" s="623">
        <v>1</v>
      </c>
      <c r="N156" s="129">
        <v>0</v>
      </c>
      <c r="O156" s="321" t="s">
        <v>206</v>
      </c>
      <c r="P156" s="318" t="s">
        <v>355</v>
      </c>
      <c r="Q156" s="318" t="s">
        <v>476</v>
      </c>
      <c r="R156" s="318" t="s">
        <v>199</v>
      </c>
      <c r="S156" s="318" t="s">
        <v>199</v>
      </c>
      <c r="T156" s="318" t="s">
        <v>199</v>
      </c>
      <c r="U156" s="318" t="s">
        <v>487</v>
      </c>
      <c r="V156" s="318" t="s">
        <v>513</v>
      </c>
      <c r="W156" s="318" t="s">
        <v>357</v>
      </c>
      <c r="X156" s="318" t="s">
        <v>199</v>
      </c>
      <c r="Y156" s="318" t="s">
        <v>199</v>
      </c>
      <c r="Z156" s="318" t="s">
        <v>199</v>
      </c>
      <c r="AA156" s="318" t="s">
        <v>199</v>
      </c>
      <c r="AB156" s="318" t="s">
        <v>199</v>
      </c>
      <c r="AC156" s="318" t="s">
        <v>655</v>
      </c>
    </row>
    <row r="157" spans="2:29" s="316" customFormat="1" ht="99.75">
      <c r="B157" s="318" t="s">
        <v>453</v>
      </c>
      <c r="C157" s="620" t="s">
        <v>454</v>
      </c>
      <c r="D157" s="318" t="s">
        <v>705</v>
      </c>
      <c r="E157" s="318" t="s">
        <v>706</v>
      </c>
      <c r="F157" s="318" t="s">
        <v>552</v>
      </c>
      <c r="G157" s="318" t="s">
        <v>782</v>
      </c>
      <c r="H157" s="318" t="s">
        <v>783</v>
      </c>
      <c r="I157" s="318" t="s">
        <v>784</v>
      </c>
      <c r="J157" s="318" t="s">
        <v>99</v>
      </c>
      <c r="K157" s="622">
        <v>45292</v>
      </c>
      <c r="L157" s="622">
        <v>45641</v>
      </c>
      <c r="M157" s="623" t="s">
        <v>2124</v>
      </c>
      <c r="N157" s="129">
        <v>0</v>
      </c>
      <c r="O157" s="321" t="s">
        <v>206</v>
      </c>
      <c r="P157" s="318" t="s">
        <v>374</v>
      </c>
      <c r="Q157" s="318" t="s">
        <v>199</v>
      </c>
      <c r="R157" s="318" t="s">
        <v>199</v>
      </c>
      <c r="S157" s="318" t="s">
        <v>199</v>
      </c>
      <c r="T157" s="318" t="s">
        <v>199</v>
      </c>
      <c r="U157" s="318" t="s">
        <v>513</v>
      </c>
      <c r="V157" s="318" t="s">
        <v>487</v>
      </c>
      <c r="W157" s="318" t="s">
        <v>199</v>
      </c>
      <c r="X157" s="318" t="s">
        <v>199</v>
      </c>
      <c r="Y157" s="318" t="s">
        <v>199</v>
      </c>
      <c r="Z157" s="318" t="s">
        <v>199</v>
      </c>
      <c r="AA157" s="318" t="s">
        <v>199</v>
      </c>
      <c r="AB157" s="318" t="s">
        <v>199</v>
      </c>
      <c r="AC157" s="318" t="s">
        <v>655</v>
      </c>
    </row>
    <row r="158" spans="2:29" s="316" customFormat="1" ht="99.75">
      <c r="B158" s="318" t="s">
        <v>453</v>
      </c>
      <c r="C158" s="620" t="s">
        <v>454</v>
      </c>
      <c r="D158" s="318" t="s">
        <v>595</v>
      </c>
      <c r="E158" s="318" t="s">
        <v>597</v>
      </c>
      <c r="F158" s="318" t="s">
        <v>552</v>
      </c>
      <c r="G158" s="318" t="s">
        <v>670</v>
      </c>
      <c r="H158" s="318" t="s">
        <v>671</v>
      </c>
      <c r="I158" s="321" t="s">
        <v>672</v>
      </c>
      <c r="J158" s="318" t="s">
        <v>99</v>
      </c>
      <c r="K158" s="622">
        <v>45292</v>
      </c>
      <c r="L158" s="622">
        <v>45641</v>
      </c>
      <c r="M158" s="623" t="s">
        <v>2124</v>
      </c>
      <c r="N158" s="129">
        <v>0</v>
      </c>
      <c r="O158" s="321" t="s">
        <v>206</v>
      </c>
      <c r="P158" s="318" t="s">
        <v>374</v>
      </c>
      <c r="Q158" s="318" t="s">
        <v>199</v>
      </c>
      <c r="R158" s="318" t="s">
        <v>199</v>
      </c>
      <c r="S158" s="318" t="s">
        <v>199</v>
      </c>
      <c r="T158" s="318" t="s">
        <v>199</v>
      </c>
      <c r="U158" s="318" t="s">
        <v>487</v>
      </c>
      <c r="V158" s="318" t="s">
        <v>199</v>
      </c>
      <c r="W158" s="318" t="s">
        <v>199</v>
      </c>
      <c r="X158" s="318" t="s">
        <v>199</v>
      </c>
      <c r="Y158" s="318" t="s">
        <v>199</v>
      </c>
      <c r="Z158" s="318" t="s">
        <v>199</v>
      </c>
      <c r="AA158" s="318" t="s">
        <v>199</v>
      </c>
      <c r="AB158" s="318" t="s">
        <v>199</v>
      </c>
      <c r="AC158" s="318" t="s">
        <v>655</v>
      </c>
    </row>
    <row r="159" spans="2:29" s="316" customFormat="1" ht="171">
      <c r="B159" s="318" t="s">
        <v>193</v>
      </c>
      <c r="C159" s="620" t="s">
        <v>1634</v>
      </c>
      <c r="D159" s="318" t="s">
        <v>250</v>
      </c>
      <c r="E159" s="318" t="s">
        <v>320</v>
      </c>
      <c r="F159" s="318" t="s">
        <v>198</v>
      </c>
      <c r="G159" s="318" t="s">
        <v>325</v>
      </c>
      <c r="H159" s="318" t="s">
        <v>326</v>
      </c>
      <c r="I159" s="321" t="s">
        <v>327</v>
      </c>
      <c r="J159" s="321" t="s">
        <v>260</v>
      </c>
      <c r="K159" s="622">
        <v>45293</v>
      </c>
      <c r="L159" s="622">
        <v>45412</v>
      </c>
      <c r="M159" s="623">
        <v>1</v>
      </c>
      <c r="N159" s="129">
        <v>0</v>
      </c>
      <c r="O159" s="321" t="s">
        <v>206</v>
      </c>
      <c r="P159" s="318" t="s">
        <v>207</v>
      </c>
      <c r="Q159" s="318" t="s">
        <v>208</v>
      </c>
      <c r="R159" s="318" t="s">
        <v>199</v>
      </c>
      <c r="S159" s="318" t="s">
        <v>199</v>
      </c>
      <c r="T159" s="318" t="s">
        <v>199</v>
      </c>
      <c r="U159" s="318" t="s">
        <v>209</v>
      </c>
      <c r="V159" s="318" t="s">
        <v>199</v>
      </c>
      <c r="W159" s="318" t="s">
        <v>199</v>
      </c>
      <c r="X159" s="318" t="s">
        <v>199</v>
      </c>
      <c r="Y159" s="318" t="s">
        <v>199</v>
      </c>
      <c r="Z159" s="318" t="s">
        <v>199</v>
      </c>
      <c r="AA159" s="318" t="s">
        <v>199</v>
      </c>
      <c r="AB159" s="318" t="s">
        <v>199</v>
      </c>
      <c r="AC159" s="321" t="s">
        <v>261</v>
      </c>
    </row>
    <row r="160" spans="2:29" s="316" customFormat="1" ht="171">
      <c r="B160" s="318" t="s">
        <v>193</v>
      </c>
      <c r="C160" s="620" t="s">
        <v>1634</v>
      </c>
      <c r="D160" s="318" t="s">
        <v>250</v>
      </c>
      <c r="E160" s="318" t="s">
        <v>320</v>
      </c>
      <c r="F160" s="318" t="s">
        <v>198</v>
      </c>
      <c r="G160" s="318" t="s">
        <v>321</v>
      </c>
      <c r="H160" s="318" t="s">
        <v>322</v>
      </c>
      <c r="I160" s="321" t="s">
        <v>323</v>
      </c>
      <c r="J160" s="321" t="s">
        <v>260</v>
      </c>
      <c r="K160" s="622">
        <v>45293</v>
      </c>
      <c r="L160" s="622">
        <v>45382</v>
      </c>
      <c r="M160" s="623">
        <v>1</v>
      </c>
      <c r="N160" s="129">
        <v>0</v>
      </c>
      <c r="O160" s="321" t="s">
        <v>206</v>
      </c>
      <c r="P160" s="318" t="s">
        <v>207</v>
      </c>
      <c r="Q160" s="318" t="s">
        <v>208</v>
      </c>
      <c r="R160" s="318" t="s">
        <v>199</v>
      </c>
      <c r="S160" s="318" t="s">
        <v>199</v>
      </c>
      <c r="T160" s="318" t="s">
        <v>199</v>
      </c>
      <c r="U160" s="318" t="s">
        <v>209</v>
      </c>
      <c r="V160" s="318" t="s">
        <v>199</v>
      </c>
      <c r="W160" s="318" t="s">
        <v>199</v>
      </c>
      <c r="X160" s="318" t="s">
        <v>199</v>
      </c>
      <c r="Y160" s="318" t="s">
        <v>199</v>
      </c>
      <c r="Z160" s="318" t="s">
        <v>199</v>
      </c>
      <c r="AA160" s="318" t="s">
        <v>199</v>
      </c>
      <c r="AB160" s="318" t="s">
        <v>199</v>
      </c>
      <c r="AC160" s="321" t="s">
        <v>261</v>
      </c>
    </row>
    <row r="161" spans="2:29" s="316" customFormat="1" ht="142.5">
      <c r="B161" s="318" t="s">
        <v>453</v>
      </c>
      <c r="C161" s="620" t="s">
        <v>859</v>
      </c>
      <c r="D161" s="318" t="s">
        <v>1223</v>
      </c>
      <c r="E161" s="318" t="s">
        <v>1358</v>
      </c>
      <c r="F161" s="318" t="s">
        <v>1167</v>
      </c>
      <c r="G161" s="318" t="s">
        <v>1359</v>
      </c>
      <c r="H161" s="318" t="s">
        <v>1359</v>
      </c>
      <c r="I161" s="318" t="s">
        <v>1360</v>
      </c>
      <c r="J161" s="627" t="s">
        <v>99</v>
      </c>
      <c r="K161" s="664">
        <v>45352</v>
      </c>
      <c r="L161" s="664">
        <v>45458</v>
      </c>
      <c r="M161" s="623">
        <v>1</v>
      </c>
      <c r="N161" s="129">
        <f>(5.6*20*2.5)*(10000000/30/8)</f>
        <v>11666666.666666666</v>
      </c>
      <c r="O161" s="318">
        <v>189</v>
      </c>
      <c r="P161" s="318" t="s">
        <v>354</v>
      </c>
      <c r="Q161" s="318" t="s">
        <v>1250</v>
      </c>
      <c r="R161" s="627" t="s">
        <v>199</v>
      </c>
      <c r="S161" s="627" t="s">
        <v>199</v>
      </c>
      <c r="T161" s="627" t="s">
        <v>199</v>
      </c>
      <c r="U161" s="318" t="s">
        <v>487</v>
      </c>
      <c r="V161" s="318" t="s">
        <v>248</v>
      </c>
      <c r="W161" s="318" t="s">
        <v>199</v>
      </c>
      <c r="X161" s="318" t="s">
        <v>199</v>
      </c>
      <c r="Y161" s="318" t="s">
        <v>199</v>
      </c>
      <c r="Z161" s="318" t="s">
        <v>199</v>
      </c>
      <c r="AA161" s="318" t="s">
        <v>199</v>
      </c>
      <c r="AB161" s="318" t="s">
        <v>199</v>
      </c>
      <c r="AC161" s="318" t="s">
        <v>655</v>
      </c>
    </row>
    <row r="162" spans="2:29" s="316" customFormat="1" ht="171">
      <c r="B162" s="318" t="s">
        <v>516</v>
      </c>
      <c r="C162" s="620" t="s">
        <v>517</v>
      </c>
      <c r="D162" s="318" t="s">
        <v>539</v>
      </c>
      <c r="E162" s="318" t="s">
        <v>571</v>
      </c>
      <c r="F162" s="318" t="s">
        <v>281</v>
      </c>
      <c r="G162" s="318" t="s">
        <v>579</v>
      </c>
      <c r="H162" s="318" t="s">
        <v>580</v>
      </c>
      <c r="I162" s="318" t="s">
        <v>581</v>
      </c>
      <c r="J162" s="318" t="s">
        <v>99</v>
      </c>
      <c r="K162" s="650">
        <v>45383</v>
      </c>
      <c r="L162" s="650">
        <v>45412</v>
      </c>
      <c r="M162" s="623">
        <v>1</v>
      </c>
      <c r="N162" s="129">
        <f>(1*20*2)*(12000000/30/8)</f>
        <v>2000000</v>
      </c>
      <c r="O162" s="318">
        <v>183</v>
      </c>
      <c r="P162" s="318" t="s">
        <v>401</v>
      </c>
      <c r="Q162" s="318" t="s">
        <v>199</v>
      </c>
      <c r="R162" s="318" t="s">
        <v>199</v>
      </c>
      <c r="S162" s="318" t="s">
        <v>199</v>
      </c>
      <c r="T162" s="318" t="s">
        <v>199</v>
      </c>
      <c r="U162" s="318" t="s">
        <v>364</v>
      </c>
      <c r="V162" s="318" t="s">
        <v>248</v>
      </c>
      <c r="W162" s="318" t="s">
        <v>199</v>
      </c>
      <c r="X162" s="318" t="s">
        <v>199</v>
      </c>
      <c r="Y162" s="318" t="s">
        <v>199</v>
      </c>
      <c r="Z162" s="318" t="s">
        <v>199</v>
      </c>
      <c r="AA162" s="318" t="s">
        <v>577</v>
      </c>
      <c r="AB162" s="318" t="s">
        <v>578</v>
      </c>
      <c r="AC162" s="318" t="s">
        <v>497</v>
      </c>
    </row>
    <row r="163" spans="2:29" s="316" customFormat="1" ht="142.5">
      <c r="B163" s="318" t="s">
        <v>453</v>
      </c>
      <c r="C163" s="620" t="s">
        <v>859</v>
      </c>
      <c r="D163" s="318" t="s">
        <v>1508</v>
      </c>
      <c r="E163" s="318" t="s">
        <v>1510</v>
      </c>
      <c r="F163" s="318" t="s">
        <v>1511</v>
      </c>
      <c r="G163" s="318" t="s">
        <v>1521</v>
      </c>
      <c r="H163" s="318" t="s">
        <v>1522</v>
      </c>
      <c r="I163" s="321" t="s">
        <v>1523</v>
      </c>
      <c r="J163" s="622" t="s">
        <v>220</v>
      </c>
      <c r="K163" s="622">
        <v>45292</v>
      </c>
      <c r="L163" s="622">
        <v>45382</v>
      </c>
      <c r="M163" s="623">
        <v>1</v>
      </c>
      <c r="N163" s="631">
        <v>45302408</v>
      </c>
      <c r="O163" s="629" t="s">
        <v>2173</v>
      </c>
      <c r="P163" s="318" t="s">
        <v>1519</v>
      </c>
      <c r="Q163" s="318" t="s">
        <v>208</v>
      </c>
      <c r="R163" s="318" t="s">
        <v>354</v>
      </c>
      <c r="S163" s="318" t="s">
        <v>199</v>
      </c>
      <c r="T163" s="632" t="s">
        <v>199</v>
      </c>
      <c r="U163" s="318" t="s">
        <v>1520</v>
      </c>
      <c r="V163" s="318" t="s">
        <v>248</v>
      </c>
      <c r="W163" s="318" t="s">
        <v>199</v>
      </c>
      <c r="X163" s="643" t="s">
        <v>199</v>
      </c>
      <c r="Y163" s="643" t="s">
        <v>199</v>
      </c>
      <c r="Z163" s="632" t="s">
        <v>199</v>
      </c>
      <c r="AA163" s="318" t="s">
        <v>199</v>
      </c>
      <c r="AB163" s="318" t="s">
        <v>199</v>
      </c>
      <c r="AC163" s="318" t="s">
        <v>294</v>
      </c>
    </row>
    <row r="164" spans="2:29" s="316" customFormat="1" ht="128.25">
      <c r="B164" s="318" t="s">
        <v>453</v>
      </c>
      <c r="C164" s="620" t="s">
        <v>454</v>
      </c>
      <c r="D164" s="318" t="s">
        <v>705</v>
      </c>
      <c r="E164" s="318" t="s">
        <v>706</v>
      </c>
      <c r="F164" s="318" t="s">
        <v>552</v>
      </c>
      <c r="G164" s="633" t="s">
        <v>743</v>
      </c>
      <c r="H164" s="318" t="s">
        <v>744</v>
      </c>
      <c r="I164" s="321" t="s">
        <v>745</v>
      </c>
      <c r="J164" s="318" t="s">
        <v>0</v>
      </c>
      <c r="K164" s="622">
        <v>45505</v>
      </c>
      <c r="L164" s="622">
        <v>45641</v>
      </c>
      <c r="M164" s="623" t="s">
        <v>2124</v>
      </c>
      <c r="N164" s="129">
        <v>0</v>
      </c>
      <c r="O164" s="129" t="s">
        <v>2178</v>
      </c>
      <c r="P164" s="318" t="s">
        <v>449</v>
      </c>
      <c r="Q164" s="318" t="s">
        <v>208</v>
      </c>
      <c r="R164" s="318" t="s">
        <v>374</v>
      </c>
      <c r="S164" s="318" t="s">
        <v>199</v>
      </c>
      <c r="T164" s="318" t="s">
        <v>199</v>
      </c>
      <c r="U164" s="318" t="s">
        <v>487</v>
      </c>
      <c r="V164" s="318" t="s">
        <v>1622</v>
      </c>
      <c r="W164" s="318" t="s">
        <v>199</v>
      </c>
      <c r="X164" s="318" t="s">
        <v>199</v>
      </c>
      <c r="Y164" s="318" t="s">
        <v>199</v>
      </c>
      <c r="Z164" s="318" t="s">
        <v>199</v>
      </c>
      <c r="AA164" s="318" t="s">
        <v>199</v>
      </c>
      <c r="AB164" s="318" t="s">
        <v>199</v>
      </c>
      <c r="AC164" s="318" t="s">
        <v>664</v>
      </c>
    </row>
    <row r="165" spans="2:29" s="316" customFormat="1" ht="99.75">
      <c r="B165" s="318" t="s">
        <v>453</v>
      </c>
      <c r="C165" s="620" t="s">
        <v>454</v>
      </c>
      <c r="D165" s="318" t="s">
        <v>839</v>
      </c>
      <c r="E165" s="318" t="s">
        <v>841</v>
      </c>
      <c r="F165" s="318" t="s">
        <v>552</v>
      </c>
      <c r="G165" s="318" t="s">
        <v>843</v>
      </c>
      <c r="H165" s="318" t="s">
        <v>844</v>
      </c>
      <c r="I165" s="321" t="s">
        <v>845</v>
      </c>
      <c r="J165" s="318" t="s">
        <v>0</v>
      </c>
      <c r="K165" s="650">
        <v>45292</v>
      </c>
      <c r="L165" s="650">
        <v>45641</v>
      </c>
      <c r="M165" s="623" t="s">
        <v>2124</v>
      </c>
      <c r="N165" s="129">
        <v>0</v>
      </c>
      <c r="O165" s="321" t="s">
        <v>206</v>
      </c>
      <c r="P165" s="318" t="s">
        <v>476</v>
      </c>
      <c r="Q165" s="318" t="s">
        <v>208</v>
      </c>
      <c r="R165" s="318" t="s">
        <v>207</v>
      </c>
      <c r="S165" s="318" t="s">
        <v>199</v>
      </c>
      <c r="T165" s="318" t="s">
        <v>199</v>
      </c>
      <c r="U165" s="624" t="s">
        <v>2197</v>
      </c>
      <c r="V165" s="318" t="s">
        <v>199</v>
      </c>
      <c r="W165" s="318" t="s">
        <v>199</v>
      </c>
      <c r="X165" s="318" t="s">
        <v>199</v>
      </c>
      <c r="Y165" s="318" t="s">
        <v>199</v>
      </c>
      <c r="Z165" s="318" t="s">
        <v>199</v>
      </c>
      <c r="AA165" s="318" t="s">
        <v>199</v>
      </c>
      <c r="AB165" s="318" t="s">
        <v>199</v>
      </c>
      <c r="AC165" s="318" t="s">
        <v>611</v>
      </c>
    </row>
    <row r="166" spans="2:29" s="316" customFormat="1" ht="171">
      <c r="B166" s="318" t="s">
        <v>516</v>
      </c>
      <c r="C166" s="620" t="s">
        <v>517</v>
      </c>
      <c r="D166" s="318" t="s">
        <v>539</v>
      </c>
      <c r="E166" s="318" t="s">
        <v>541</v>
      </c>
      <c r="F166" s="318" t="s">
        <v>281</v>
      </c>
      <c r="G166" s="318" t="s">
        <v>543</v>
      </c>
      <c r="H166" s="318" t="s">
        <v>544</v>
      </c>
      <c r="I166" s="321" t="s">
        <v>545</v>
      </c>
      <c r="J166" s="318" t="s">
        <v>0</v>
      </c>
      <c r="K166" s="622">
        <v>45383</v>
      </c>
      <c r="L166" s="622">
        <v>45397</v>
      </c>
      <c r="M166" s="623">
        <v>1</v>
      </c>
      <c r="N166" s="129">
        <v>0</v>
      </c>
      <c r="O166" s="321" t="s">
        <v>206</v>
      </c>
      <c r="P166" s="318" t="s">
        <v>526</v>
      </c>
      <c r="Q166" s="318" t="s">
        <v>208</v>
      </c>
      <c r="R166" s="318" t="s">
        <v>199</v>
      </c>
      <c r="S166" s="318" t="s">
        <v>199</v>
      </c>
      <c r="T166" s="318" t="s">
        <v>199</v>
      </c>
      <c r="U166" s="318" t="s">
        <v>364</v>
      </c>
      <c r="V166" s="318" t="s">
        <v>199</v>
      </c>
      <c r="W166" s="318" t="s">
        <v>199</v>
      </c>
      <c r="X166" s="318" t="s">
        <v>199</v>
      </c>
      <c r="Y166" s="318" t="s">
        <v>199</v>
      </c>
      <c r="Z166" s="318" t="s">
        <v>199</v>
      </c>
      <c r="AA166" s="318" t="s">
        <v>365</v>
      </c>
      <c r="AB166" s="318" t="s">
        <v>366</v>
      </c>
      <c r="AC166" s="318" t="s">
        <v>528</v>
      </c>
    </row>
    <row r="167" spans="2:29" s="316" customFormat="1" ht="171">
      <c r="B167" s="318" t="s">
        <v>516</v>
      </c>
      <c r="C167" s="620" t="s">
        <v>517</v>
      </c>
      <c r="D167" s="318" t="s">
        <v>539</v>
      </c>
      <c r="E167" s="318" t="s">
        <v>541</v>
      </c>
      <c r="F167" s="318" t="s">
        <v>281</v>
      </c>
      <c r="G167" s="318" t="s">
        <v>546</v>
      </c>
      <c r="H167" s="318" t="s">
        <v>547</v>
      </c>
      <c r="I167" s="321" t="s">
        <v>548</v>
      </c>
      <c r="J167" s="318" t="s">
        <v>0</v>
      </c>
      <c r="K167" s="622">
        <v>45474</v>
      </c>
      <c r="L167" s="622">
        <v>45488</v>
      </c>
      <c r="M167" s="623" t="s">
        <v>2124</v>
      </c>
      <c r="N167" s="129">
        <v>0</v>
      </c>
      <c r="O167" s="321" t="s">
        <v>206</v>
      </c>
      <c r="P167" s="318" t="s">
        <v>526</v>
      </c>
      <c r="Q167" s="318" t="s">
        <v>208</v>
      </c>
      <c r="R167" s="318" t="s">
        <v>199</v>
      </c>
      <c r="S167" s="318" t="s">
        <v>199</v>
      </c>
      <c r="T167" s="318" t="s">
        <v>199</v>
      </c>
      <c r="U167" s="318" t="s">
        <v>364</v>
      </c>
      <c r="V167" s="318" t="s">
        <v>199</v>
      </c>
      <c r="W167" s="318" t="s">
        <v>199</v>
      </c>
      <c r="X167" s="318" t="s">
        <v>199</v>
      </c>
      <c r="Y167" s="318" t="s">
        <v>199</v>
      </c>
      <c r="Z167" s="318" t="s">
        <v>199</v>
      </c>
      <c r="AA167" s="318" t="s">
        <v>365</v>
      </c>
      <c r="AB167" s="318" t="s">
        <v>366</v>
      </c>
      <c r="AC167" s="318" t="s">
        <v>528</v>
      </c>
    </row>
    <row r="168" spans="2:29" s="316" customFormat="1" ht="171">
      <c r="B168" s="318" t="s">
        <v>516</v>
      </c>
      <c r="C168" s="620" t="s">
        <v>517</v>
      </c>
      <c r="D168" s="318" t="s">
        <v>539</v>
      </c>
      <c r="E168" s="318" t="s">
        <v>541</v>
      </c>
      <c r="F168" s="318" t="s">
        <v>281</v>
      </c>
      <c r="G168" s="318" t="s">
        <v>549</v>
      </c>
      <c r="H168" s="318" t="s">
        <v>550</v>
      </c>
      <c r="I168" s="321" t="s">
        <v>551</v>
      </c>
      <c r="J168" s="318" t="s">
        <v>0</v>
      </c>
      <c r="K168" s="622">
        <v>45566</v>
      </c>
      <c r="L168" s="622">
        <v>45580</v>
      </c>
      <c r="M168" s="623" t="s">
        <v>2124</v>
      </c>
      <c r="N168" s="129">
        <v>0</v>
      </c>
      <c r="O168" s="321" t="s">
        <v>206</v>
      </c>
      <c r="P168" s="318" t="s">
        <v>526</v>
      </c>
      <c r="Q168" s="318" t="s">
        <v>208</v>
      </c>
      <c r="R168" s="318" t="s">
        <v>199</v>
      </c>
      <c r="S168" s="318" t="s">
        <v>199</v>
      </c>
      <c r="T168" s="318" t="s">
        <v>199</v>
      </c>
      <c r="U168" s="318" t="s">
        <v>364</v>
      </c>
      <c r="V168" s="318" t="s">
        <v>199</v>
      </c>
      <c r="W168" s="318" t="s">
        <v>199</v>
      </c>
      <c r="X168" s="318" t="s">
        <v>199</v>
      </c>
      <c r="Y168" s="318" t="s">
        <v>199</v>
      </c>
      <c r="Z168" s="318" t="s">
        <v>199</v>
      </c>
      <c r="AA168" s="318" t="s">
        <v>365</v>
      </c>
      <c r="AB168" s="318" t="s">
        <v>366</v>
      </c>
      <c r="AC168" s="318" t="s">
        <v>528</v>
      </c>
    </row>
    <row r="169" spans="2:29" s="316" customFormat="1" ht="171">
      <c r="B169" s="318" t="s">
        <v>516</v>
      </c>
      <c r="C169" s="620" t="s">
        <v>517</v>
      </c>
      <c r="D169" s="318" t="s">
        <v>539</v>
      </c>
      <c r="E169" s="318" t="s">
        <v>571</v>
      </c>
      <c r="F169" s="318" t="s">
        <v>281</v>
      </c>
      <c r="G169" s="318" t="s">
        <v>572</v>
      </c>
      <c r="H169" s="318" t="s">
        <v>573</v>
      </c>
      <c r="I169" s="318" t="s">
        <v>574</v>
      </c>
      <c r="J169" s="318" t="s">
        <v>99</v>
      </c>
      <c r="K169" s="650">
        <v>45323</v>
      </c>
      <c r="L169" s="650">
        <v>45381</v>
      </c>
      <c r="M169" s="623">
        <v>1</v>
      </c>
      <c r="N169" s="129">
        <f>(2*20*2)*(12000000/30/8)</f>
        <v>4000000</v>
      </c>
      <c r="O169" s="318">
        <v>183</v>
      </c>
      <c r="P169" s="318" t="s">
        <v>401</v>
      </c>
      <c r="Q169" s="318" t="s">
        <v>199</v>
      </c>
      <c r="R169" s="318" t="s">
        <v>199</v>
      </c>
      <c r="S169" s="318" t="s">
        <v>199</v>
      </c>
      <c r="T169" s="318" t="s">
        <v>199</v>
      </c>
      <c r="U169" s="318" t="s">
        <v>364</v>
      </c>
      <c r="V169" s="318" t="s">
        <v>248</v>
      </c>
      <c r="W169" s="318" t="s">
        <v>199</v>
      </c>
      <c r="X169" s="318" t="s">
        <v>199</v>
      </c>
      <c r="Y169" s="318" t="s">
        <v>199</v>
      </c>
      <c r="Z169" s="318" t="s">
        <v>199</v>
      </c>
      <c r="AA169" s="318" t="s">
        <v>577</v>
      </c>
      <c r="AB169" s="318" t="s">
        <v>578</v>
      </c>
      <c r="AC169" s="318" t="s">
        <v>497</v>
      </c>
    </row>
    <row r="170" spans="2:29" s="316" customFormat="1" ht="142.5">
      <c r="B170" s="318" t="s">
        <v>453</v>
      </c>
      <c r="C170" s="620" t="s">
        <v>859</v>
      </c>
      <c r="D170" s="318" t="s">
        <v>1223</v>
      </c>
      <c r="E170" s="318" t="s">
        <v>1358</v>
      </c>
      <c r="F170" s="318" t="s">
        <v>1167</v>
      </c>
      <c r="G170" s="318" t="s">
        <v>1364</v>
      </c>
      <c r="H170" s="318" t="s">
        <v>1365</v>
      </c>
      <c r="I170" s="318" t="s">
        <v>1366</v>
      </c>
      <c r="J170" s="627" t="s">
        <v>99</v>
      </c>
      <c r="K170" s="625">
        <v>45352</v>
      </c>
      <c r="L170" s="625">
        <v>45412</v>
      </c>
      <c r="M170" s="623">
        <v>1</v>
      </c>
      <c r="N170" s="129">
        <f>(5.6*20*2)*(10000000/30/8)</f>
        <v>9333333.3333333321</v>
      </c>
      <c r="O170" s="318">
        <v>189</v>
      </c>
      <c r="P170" s="318" t="s">
        <v>354</v>
      </c>
      <c r="Q170" s="318" t="s">
        <v>1250</v>
      </c>
      <c r="R170" s="318" t="s">
        <v>374</v>
      </c>
      <c r="S170" s="627" t="s">
        <v>199</v>
      </c>
      <c r="T170" s="627" t="s">
        <v>199</v>
      </c>
      <c r="U170" s="318" t="s">
        <v>487</v>
      </c>
      <c r="V170" s="318" t="s">
        <v>248</v>
      </c>
      <c r="W170" s="318" t="s">
        <v>199</v>
      </c>
      <c r="X170" s="318" t="s">
        <v>199</v>
      </c>
      <c r="Y170" s="318" t="s">
        <v>199</v>
      </c>
      <c r="Z170" s="318" t="s">
        <v>199</v>
      </c>
      <c r="AA170" s="318" t="s">
        <v>199</v>
      </c>
      <c r="AB170" s="318" t="s">
        <v>199</v>
      </c>
      <c r="AC170" s="318" t="s">
        <v>655</v>
      </c>
    </row>
    <row r="171" spans="2:29" s="316" customFormat="1" ht="171">
      <c r="B171" s="318" t="s">
        <v>516</v>
      </c>
      <c r="C171" s="620" t="s">
        <v>517</v>
      </c>
      <c r="D171" s="318" t="s">
        <v>539</v>
      </c>
      <c r="E171" s="318" t="s">
        <v>541</v>
      </c>
      <c r="F171" s="318" t="s">
        <v>552</v>
      </c>
      <c r="G171" s="318" t="s">
        <v>553</v>
      </c>
      <c r="H171" s="318" t="s">
        <v>554</v>
      </c>
      <c r="I171" s="321" t="s">
        <v>555</v>
      </c>
      <c r="J171" s="318" t="s">
        <v>0</v>
      </c>
      <c r="K171" s="622">
        <v>45383</v>
      </c>
      <c r="L171" s="622">
        <v>45397</v>
      </c>
      <c r="M171" s="623">
        <v>1</v>
      </c>
      <c r="N171" s="129">
        <v>0</v>
      </c>
      <c r="O171" s="321" t="s">
        <v>206</v>
      </c>
      <c r="P171" s="318" t="s">
        <v>526</v>
      </c>
      <c r="Q171" s="318" t="s">
        <v>208</v>
      </c>
      <c r="R171" s="318" t="s">
        <v>199</v>
      </c>
      <c r="S171" s="318" t="s">
        <v>199</v>
      </c>
      <c r="T171" s="318" t="s">
        <v>199</v>
      </c>
      <c r="U171" s="318" t="s">
        <v>364</v>
      </c>
      <c r="V171" s="318" t="s">
        <v>199</v>
      </c>
      <c r="W171" s="318" t="s">
        <v>199</v>
      </c>
      <c r="X171" s="318" t="s">
        <v>199</v>
      </c>
      <c r="Y171" s="318" t="s">
        <v>199</v>
      </c>
      <c r="Z171" s="318" t="s">
        <v>199</v>
      </c>
      <c r="AA171" s="318" t="s">
        <v>365</v>
      </c>
      <c r="AB171" s="318" t="s">
        <v>366</v>
      </c>
      <c r="AC171" s="318" t="s">
        <v>528</v>
      </c>
    </row>
    <row r="172" spans="2:29" s="316" customFormat="1" ht="171">
      <c r="B172" s="318" t="s">
        <v>516</v>
      </c>
      <c r="C172" s="620" t="s">
        <v>517</v>
      </c>
      <c r="D172" s="318" t="s">
        <v>539</v>
      </c>
      <c r="E172" s="318" t="s">
        <v>541</v>
      </c>
      <c r="F172" s="318" t="s">
        <v>281</v>
      </c>
      <c r="G172" s="318" t="s">
        <v>557</v>
      </c>
      <c r="H172" s="318" t="s">
        <v>554</v>
      </c>
      <c r="I172" s="321" t="s">
        <v>558</v>
      </c>
      <c r="J172" s="318" t="s">
        <v>0</v>
      </c>
      <c r="K172" s="622">
        <v>45474</v>
      </c>
      <c r="L172" s="622">
        <v>45488</v>
      </c>
      <c r="M172" s="623" t="s">
        <v>2124</v>
      </c>
      <c r="N172" s="129">
        <v>0</v>
      </c>
      <c r="O172" s="321" t="s">
        <v>206</v>
      </c>
      <c r="P172" s="318" t="s">
        <v>526</v>
      </c>
      <c r="Q172" s="318" t="s">
        <v>208</v>
      </c>
      <c r="R172" s="318" t="s">
        <v>199</v>
      </c>
      <c r="S172" s="318" t="s">
        <v>199</v>
      </c>
      <c r="T172" s="318" t="s">
        <v>199</v>
      </c>
      <c r="U172" s="318" t="s">
        <v>364</v>
      </c>
      <c r="V172" s="318" t="s">
        <v>199</v>
      </c>
      <c r="W172" s="318" t="s">
        <v>199</v>
      </c>
      <c r="X172" s="318" t="s">
        <v>199</v>
      </c>
      <c r="Y172" s="318" t="s">
        <v>199</v>
      </c>
      <c r="Z172" s="318" t="s">
        <v>199</v>
      </c>
      <c r="AA172" s="318" t="s">
        <v>365</v>
      </c>
      <c r="AB172" s="318" t="s">
        <v>366</v>
      </c>
      <c r="AC172" s="318" t="s">
        <v>528</v>
      </c>
    </row>
    <row r="173" spans="2:29" s="316" customFormat="1" ht="171">
      <c r="B173" s="318" t="s">
        <v>516</v>
      </c>
      <c r="C173" s="620" t="s">
        <v>517</v>
      </c>
      <c r="D173" s="318" t="s">
        <v>539</v>
      </c>
      <c r="E173" s="318" t="s">
        <v>541</v>
      </c>
      <c r="F173" s="318" t="s">
        <v>281</v>
      </c>
      <c r="G173" s="318" t="s">
        <v>559</v>
      </c>
      <c r="H173" s="318" t="s">
        <v>554</v>
      </c>
      <c r="I173" s="321" t="s">
        <v>558</v>
      </c>
      <c r="J173" s="318" t="s">
        <v>0</v>
      </c>
      <c r="K173" s="622">
        <v>45566</v>
      </c>
      <c r="L173" s="622">
        <v>45580</v>
      </c>
      <c r="M173" s="623" t="s">
        <v>2124</v>
      </c>
      <c r="N173" s="129">
        <v>0</v>
      </c>
      <c r="O173" s="321" t="s">
        <v>206</v>
      </c>
      <c r="P173" s="318" t="s">
        <v>526</v>
      </c>
      <c r="Q173" s="318" t="s">
        <v>208</v>
      </c>
      <c r="R173" s="318" t="s">
        <v>199</v>
      </c>
      <c r="S173" s="318" t="s">
        <v>199</v>
      </c>
      <c r="T173" s="318" t="s">
        <v>199</v>
      </c>
      <c r="U173" s="318" t="s">
        <v>364</v>
      </c>
      <c r="V173" s="318" t="s">
        <v>199</v>
      </c>
      <c r="W173" s="318" t="s">
        <v>199</v>
      </c>
      <c r="X173" s="318" t="s">
        <v>199</v>
      </c>
      <c r="Y173" s="318" t="s">
        <v>199</v>
      </c>
      <c r="Z173" s="318" t="s">
        <v>199</v>
      </c>
      <c r="AA173" s="318" t="s">
        <v>365</v>
      </c>
      <c r="AB173" s="318" t="s">
        <v>366</v>
      </c>
      <c r="AC173" s="318" t="s">
        <v>528</v>
      </c>
    </row>
    <row r="174" spans="2:29" s="316" customFormat="1" ht="156.75">
      <c r="B174" s="318" t="s">
        <v>453</v>
      </c>
      <c r="C174" s="620" t="s">
        <v>859</v>
      </c>
      <c r="D174" s="318" t="s">
        <v>1223</v>
      </c>
      <c r="E174" s="318" t="s">
        <v>1224</v>
      </c>
      <c r="F174" s="318" t="s">
        <v>1167</v>
      </c>
      <c r="G174" s="318" t="s">
        <v>1242</v>
      </c>
      <c r="H174" s="318" t="s">
        <v>1243</v>
      </c>
      <c r="I174" s="318" t="s">
        <v>1244</v>
      </c>
      <c r="J174" s="627" t="s">
        <v>99</v>
      </c>
      <c r="K174" s="622">
        <v>45597</v>
      </c>
      <c r="L174" s="622">
        <v>45626</v>
      </c>
      <c r="M174" s="623" t="s">
        <v>2124</v>
      </c>
      <c r="N174" s="129">
        <v>2000000</v>
      </c>
      <c r="O174" s="318">
        <v>190</v>
      </c>
      <c r="P174" s="318" t="s">
        <v>245</v>
      </c>
      <c r="Q174" s="627" t="s">
        <v>199</v>
      </c>
      <c r="R174" s="627" t="s">
        <v>199</v>
      </c>
      <c r="S174" s="627" t="s">
        <v>199</v>
      </c>
      <c r="T174" s="627" t="s">
        <v>199</v>
      </c>
      <c r="U174" s="318" t="s">
        <v>209</v>
      </c>
      <c r="V174" s="318" t="s">
        <v>248</v>
      </c>
      <c r="W174" s="318" t="s">
        <v>199</v>
      </c>
      <c r="X174" s="318" t="s">
        <v>199</v>
      </c>
      <c r="Y174" s="318" t="s">
        <v>199</v>
      </c>
      <c r="Z174" s="627" t="s">
        <v>199</v>
      </c>
      <c r="AA174" s="318" t="s">
        <v>199</v>
      </c>
      <c r="AB174" s="318" t="s">
        <v>199</v>
      </c>
      <c r="AC174" s="318" t="s">
        <v>1229</v>
      </c>
    </row>
    <row r="175" spans="2:29" s="316" customFormat="1" ht="171">
      <c r="B175" s="318" t="s">
        <v>193</v>
      </c>
      <c r="C175" s="620" t="s">
        <v>1634</v>
      </c>
      <c r="D175" s="318" t="s">
        <v>195</v>
      </c>
      <c r="E175" s="318" t="s">
        <v>197</v>
      </c>
      <c r="F175" s="318" t="s">
        <v>198</v>
      </c>
      <c r="G175" s="318" t="s">
        <v>200</v>
      </c>
      <c r="H175" s="318" t="s">
        <v>201</v>
      </c>
      <c r="I175" s="321" t="s">
        <v>202</v>
      </c>
      <c r="J175" s="321" t="s">
        <v>72</v>
      </c>
      <c r="K175" s="622">
        <v>45292</v>
      </c>
      <c r="L175" s="665">
        <v>45380</v>
      </c>
      <c r="M175" s="623">
        <v>1</v>
      </c>
      <c r="N175" s="129">
        <v>0</v>
      </c>
      <c r="O175" s="321" t="s">
        <v>206</v>
      </c>
      <c r="P175" s="318" t="s">
        <v>207</v>
      </c>
      <c r="Q175" s="318" t="s">
        <v>208</v>
      </c>
      <c r="R175" s="318" t="s">
        <v>199</v>
      </c>
      <c r="S175" s="318" t="s">
        <v>199</v>
      </c>
      <c r="T175" s="318" t="s">
        <v>199</v>
      </c>
      <c r="U175" s="318" t="s">
        <v>209</v>
      </c>
      <c r="V175" s="318" t="s">
        <v>199</v>
      </c>
      <c r="W175" s="318" t="s">
        <v>199</v>
      </c>
      <c r="X175" s="318" t="s">
        <v>199</v>
      </c>
      <c r="Y175" s="318" t="s">
        <v>199</v>
      </c>
      <c r="Z175" s="318" t="s">
        <v>199</v>
      </c>
      <c r="AA175" s="318" t="s">
        <v>199</v>
      </c>
      <c r="AB175" s="318" t="s">
        <v>199</v>
      </c>
      <c r="AC175" s="321" t="s">
        <v>210</v>
      </c>
    </row>
    <row r="176" spans="2:29" s="316" customFormat="1" ht="99.75">
      <c r="B176" s="318" t="s">
        <v>453</v>
      </c>
      <c r="C176" s="620" t="s">
        <v>454</v>
      </c>
      <c r="D176" s="318" t="s">
        <v>705</v>
      </c>
      <c r="E176" s="318" t="s">
        <v>706</v>
      </c>
      <c r="F176" s="318" t="s">
        <v>552</v>
      </c>
      <c r="G176" s="318" t="s">
        <v>820</v>
      </c>
      <c r="H176" s="318" t="s">
        <v>821</v>
      </c>
      <c r="I176" s="321" t="s">
        <v>822</v>
      </c>
      <c r="J176" s="318" t="s">
        <v>0</v>
      </c>
      <c r="K176" s="622">
        <v>45292</v>
      </c>
      <c r="L176" s="622">
        <v>45641</v>
      </c>
      <c r="M176" s="623" t="s">
        <v>2124</v>
      </c>
      <c r="N176" s="129">
        <v>0</v>
      </c>
      <c r="O176" s="321" t="s">
        <v>206</v>
      </c>
      <c r="P176" s="318" t="s">
        <v>247</v>
      </c>
      <c r="Q176" s="318" t="s">
        <v>199</v>
      </c>
      <c r="R176" s="318" t="s">
        <v>199</v>
      </c>
      <c r="S176" s="318" t="s">
        <v>199</v>
      </c>
      <c r="T176" s="318" t="s">
        <v>199</v>
      </c>
      <c r="U176" s="318" t="s">
        <v>487</v>
      </c>
      <c r="V176" s="318" t="s">
        <v>199</v>
      </c>
      <c r="W176" s="318" t="s">
        <v>199</v>
      </c>
      <c r="X176" s="318" t="s">
        <v>199</v>
      </c>
      <c r="Y176" s="318" t="s">
        <v>199</v>
      </c>
      <c r="Z176" s="318" t="s">
        <v>199</v>
      </c>
      <c r="AA176" s="318" t="s">
        <v>199</v>
      </c>
      <c r="AB176" s="318" t="s">
        <v>199</v>
      </c>
      <c r="AC176" s="318" t="s">
        <v>775</v>
      </c>
    </row>
    <row r="177" spans="2:29" s="316" customFormat="1" ht="142.5">
      <c r="B177" s="318" t="s">
        <v>453</v>
      </c>
      <c r="C177" s="620" t="s">
        <v>859</v>
      </c>
      <c r="D177" s="318" t="s">
        <v>1280</v>
      </c>
      <c r="E177" s="318" t="s">
        <v>1399</v>
      </c>
      <c r="F177" s="318" t="s">
        <v>1167</v>
      </c>
      <c r="G177" s="318" t="s">
        <v>1404</v>
      </c>
      <c r="H177" s="318" t="s">
        <v>1405</v>
      </c>
      <c r="I177" s="318" t="s">
        <v>1406</v>
      </c>
      <c r="J177" s="627" t="s">
        <v>99</v>
      </c>
      <c r="K177" s="622">
        <v>45292</v>
      </c>
      <c r="L177" s="622">
        <v>45565</v>
      </c>
      <c r="M177" s="623" t="s">
        <v>2124</v>
      </c>
      <c r="N177" s="129">
        <v>0</v>
      </c>
      <c r="O177" s="321" t="s">
        <v>206</v>
      </c>
      <c r="P177" s="318" t="s">
        <v>355</v>
      </c>
      <c r="Q177" s="318" t="s">
        <v>199</v>
      </c>
      <c r="R177" s="318" t="s">
        <v>199</v>
      </c>
      <c r="S177" s="318" t="s">
        <v>199</v>
      </c>
      <c r="T177" s="632" t="s">
        <v>199</v>
      </c>
      <c r="U177" s="318" t="s">
        <v>357</v>
      </c>
      <c r="V177" s="318" t="s">
        <v>487</v>
      </c>
      <c r="W177" s="318" t="s">
        <v>199</v>
      </c>
      <c r="X177" s="643" t="s">
        <v>199</v>
      </c>
      <c r="Y177" s="643" t="s">
        <v>199</v>
      </c>
      <c r="Z177" s="632" t="s">
        <v>199</v>
      </c>
      <c r="AA177" s="318" t="s">
        <v>199</v>
      </c>
      <c r="AB177" s="318" t="s">
        <v>199</v>
      </c>
      <c r="AC177" s="318" t="s">
        <v>497</v>
      </c>
    </row>
    <row r="178" spans="2:29" s="316" customFormat="1" ht="142.5">
      <c r="B178" s="318" t="s">
        <v>453</v>
      </c>
      <c r="C178" s="620" t="s">
        <v>859</v>
      </c>
      <c r="D178" s="318" t="s">
        <v>1223</v>
      </c>
      <c r="E178" s="318" t="s">
        <v>1224</v>
      </c>
      <c r="F178" s="318" t="s">
        <v>1167</v>
      </c>
      <c r="G178" s="318" t="s">
        <v>1234</v>
      </c>
      <c r="H178" s="318" t="s">
        <v>1235</v>
      </c>
      <c r="I178" s="321" t="s">
        <v>1236</v>
      </c>
      <c r="J178" s="627" t="s">
        <v>99</v>
      </c>
      <c r="K178" s="622">
        <v>45597</v>
      </c>
      <c r="L178" s="622">
        <v>45626</v>
      </c>
      <c r="M178" s="623" t="s">
        <v>2124</v>
      </c>
      <c r="N178" s="129">
        <v>400000</v>
      </c>
      <c r="O178" s="318">
        <v>190</v>
      </c>
      <c r="P178" s="318" t="s">
        <v>245</v>
      </c>
      <c r="Q178" s="627" t="s">
        <v>199</v>
      </c>
      <c r="R178" s="627" t="s">
        <v>199</v>
      </c>
      <c r="S178" s="627" t="s">
        <v>199</v>
      </c>
      <c r="T178" s="627" t="s">
        <v>199</v>
      </c>
      <c r="U178" s="318" t="s">
        <v>209</v>
      </c>
      <c r="V178" s="318" t="s">
        <v>248</v>
      </c>
      <c r="W178" s="318" t="s">
        <v>199</v>
      </c>
      <c r="X178" s="318" t="s">
        <v>199</v>
      </c>
      <c r="Y178" s="318" t="s">
        <v>199</v>
      </c>
      <c r="Z178" s="627" t="s">
        <v>199</v>
      </c>
      <c r="AA178" s="318" t="s">
        <v>199</v>
      </c>
      <c r="AB178" s="318" t="s">
        <v>199</v>
      </c>
      <c r="AC178" s="318" t="s">
        <v>1229</v>
      </c>
    </row>
    <row r="179" spans="2:29" s="316" customFormat="1" ht="99.75">
      <c r="B179" s="318" t="s">
        <v>453</v>
      </c>
      <c r="C179" s="620" t="s">
        <v>454</v>
      </c>
      <c r="D179" s="318" t="s">
        <v>455</v>
      </c>
      <c r="E179" s="318" t="s">
        <v>493</v>
      </c>
      <c r="F179" s="318" t="s">
        <v>458</v>
      </c>
      <c r="G179" s="318" t="s">
        <v>506</v>
      </c>
      <c r="H179" s="318" t="s">
        <v>481</v>
      </c>
      <c r="I179" s="321" t="s">
        <v>507</v>
      </c>
      <c r="J179" s="318" t="s">
        <v>133</v>
      </c>
      <c r="K179" s="622">
        <v>45323</v>
      </c>
      <c r="L179" s="622">
        <v>45350</v>
      </c>
      <c r="M179" s="623">
        <v>1</v>
      </c>
      <c r="N179" s="145">
        <v>0</v>
      </c>
      <c r="O179" s="145" t="s">
        <v>206</v>
      </c>
      <c r="P179" s="318" t="s">
        <v>463</v>
      </c>
      <c r="Q179" s="318" t="s">
        <v>208</v>
      </c>
      <c r="R179" s="318" t="s">
        <v>423</v>
      </c>
      <c r="S179" s="318" t="s">
        <v>199</v>
      </c>
      <c r="T179" s="318" t="s">
        <v>199</v>
      </c>
      <c r="U179" s="318" t="s">
        <v>209</v>
      </c>
      <c r="V179" s="318" t="s">
        <v>199</v>
      </c>
      <c r="W179" s="318" t="s">
        <v>199</v>
      </c>
      <c r="X179" s="318" t="s">
        <v>199</v>
      </c>
      <c r="Y179" s="318" t="s">
        <v>199</v>
      </c>
      <c r="Z179" s="318" t="s">
        <v>199</v>
      </c>
      <c r="AA179" s="318" t="s">
        <v>199</v>
      </c>
      <c r="AB179" s="318" t="s">
        <v>199</v>
      </c>
      <c r="AC179" s="318" t="s">
        <v>472</v>
      </c>
    </row>
    <row r="180" spans="2:29" s="316" customFormat="1" ht="409.5">
      <c r="B180" s="318" t="s">
        <v>453</v>
      </c>
      <c r="C180" s="620" t="s">
        <v>454</v>
      </c>
      <c r="D180" s="318" t="s">
        <v>705</v>
      </c>
      <c r="E180" s="318" t="s">
        <v>706</v>
      </c>
      <c r="F180" s="318" t="s">
        <v>552</v>
      </c>
      <c r="G180" s="629" t="s">
        <v>835</v>
      </c>
      <c r="H180" s="629" t="s">
        <v>836</v>
      </c>
      <c r="I180" s="629" t="s">
        <v>837</v>
      </c>
      <c r="J180" s="629" t="s">
        <v>281</v>
      </c>
      <c r="K180" s="638">
        <v>45323</v>
      </c>
      <c r="L180" s="638">
        <v>45626</v>
      </c>
      <c r="M180" s="623" t="s">
        <v>2124</v>
      </c>
      <c r="N180" s="129">
        <v>90069132.609999999</v>
      </c>
      <c r="O180" s="629" t="s">
        <v>2167</v>
      </c>
      <c r="P180" s="318" t="s">
        <v>374</v>
      </c>
      <c r="Q180" s="318" t="s">
        <v>838</v>
      </c>
      <c r="R180" s="318" t="s">
        <v>199</v>
      </c>
      <c r="S180" s="318" t="s">
        <v>199</v>
      </c>
      <c r="T180" s="318" t="s">
        <v>199</v>
      </c>
      <c r="U180" s="621" t="s">
        <v>832</v>
      </c>
      <c r="V180" s="318" t="s">
        <v>248</v>
      </c>
      <c r="W180" s="318" t="s">
        <v>199</v>
      </c>
      <c r="X180" s="318" t="s">
        <v>199</v>
      </c>
      <c r="Y180" s="318" t="s">
        <v>199</v>
      </c>
      <c r="Z180" s="318" t="s">
        <v>199</v>
      </c>
      <c r="AA180" s="318" t="s">
        <v>199</v>
      </c>
      <c r="AB180" s="318" t="s">
        <v>199</v>
      </c>
      <c r="AC180" s="321" t="s">
        <v>199</v>
      </c>
    </row>
    <row r="181" spans="2:29" s="316" customFormat="1" ht="99.75">
      <c r="B181" s="318" t="s">
        <v>453</v>
      </c>
      <c r="C181" s="620" t="s">
        <v>454</v>
      </c>
      <c r="D181" s="318" t="s">
        <v>705</v>
      </c>
      <c r="E181" s="318" t="s">
        <v>706</v>
      </c>
      <c r="F181" s="318" t="s">
        <v>552</v>
      </c>
      <c r="G181" s="318" t="s">
        <v>823</v>
      </c>
      <c r="H181" s="318" t="s">
        <v>823</v>
      </c>
      <c r="I181" s="318" t="s">
        <v>824</v>
      </c>
      <c r="J181" s="318" t="s">
        <v>0</v>
      </c>
      <c r="K181" s="622">
        <v>45292</v>
      </c>
      <c r="L181" s="622">
        <v>45641</v>
      </c>
      <c r="M181" s="623" t="s">
        <v>2124</v>
      </c>
      <c r="N181" s="129">
        <v>0</v>
      </c>
      <c r="O181" s="321" t="s">
        <v>206</v>
      </c>
      <c r="P181" s="318" t="s">
        <v>247</v>
      </c>
      <c r="Q181" s="318" t="s">
        <v>199</v>
      </c>
      <c r="R181" s="318" t="s">
        <v>199</v>
      </c>
      <c r="S181" s="318" t="s">
        <v>199</v>
      </c>
      <c r="T181" s="318" t="s">
        <v>199</v>
      </c>
      <c r="U181" s="318" t="s">
        <v>487</v>
      </c>
      <c r="V181" s="318" t="s">
        <v>199</v>
      </c>
      <c r="W181" s="318" t="s">
        <v>199</v>
      </c>
      <c r="X181" s="318" t="s">
        <v>199</v>
      </c>
      <c r="Y181" s="318" t="s">
        <v>199</v>
      </c>
      <c r="Z181" s="318" t="s">
        <v>199</v>
      </c>
      <c r="AA181" s="318" t="s">
        <v>199</v>
      </c>
      <c r="AB181" s="318" t="s">
        <v>199</v>
      </c>
      <c r="AC181" s="318" t="s">
        <v>775</v>
      </c>
    </row>
    <row r="182" spans="2:29" s="316" customFormat="1" ht="142.5">
      <c r="B182" s="318" t="s">
        <v>453</v>
      </c>
      <c r="C182" s="620" t="s">
        <v>859</v>
      </c>
      <c r="D182" s="318" t="s">
        <v>1027</v>
      </c>
      <c r="E182" s="318" t="s">
        <v>1029</v>
      </c>
      <c r="F182" s="318" t="s">
        <v>754</v>
      </c>
      <c r="G182" s="318" t="s">
        <v>1033</v>
      </c>
      <c r="H182" s="318" t="s">
        <v>1034</v>
      </c>
      <c r="I182" s="321" t="s">
        <v>1035</v>
      </c>
      <c r="J182" s="637" t="s">
        <v>199</v>
      </c>
      <c r="K182" s="652">
        <v>45444</v>
      </c>
      <c r="L182" s="652">
        <v>45565</v>
      </c>
      <c r="M182" s="623" t="s">
        <v>2124</v>
      </c>
      <c r="N182" s="129">
        <v>0</v>
      </c>
      <c r="O182" s="321" t="s">
        <v>206</v>
      </c>
      <c r="P182" s="318" t="s">
        <v>400</v>
      </c>
      <c r="Q182" s="318" t="s">
        <v>208</v>
      </c>
      <c r="R182" s="318" t="s">
        <v>207</v>
      </c>
      <c r="S182" s="318" t="s">
        <v>199</v>
      </c>
      <c r="T182" s="318" t="s">
        <v>199</v>
      </c>
      <c r="U182" s="318" t="s">
        <v>364</v>
      </c>
      <c r="V182" s="318" t="s">
        <v>199</v>
      </c>
      <c r="W182" s="318" t="s">
        <v>199</v>
      </c>
      <c r="X182" s="318" t="s">
        <v>199</v>
      </c>
      <c r="Y182" s="318" t="s">
        <v>199</v>
      </c>
      <c r="Z182" s="318" t="s">
        <v>199</v>
      </c>
      <c r="AA182" s="318" t="s">
        <v>402</v>
      </c>
      <c r="AB182" s="318" t="s">
        <v>695</v>
      </c>
      <c r="AC182" s="318" t="s">
        <v>767</v>
      </c>
    </row>
    <row r="183" spans="2:29" s="316" customFormat="1" ht="99.75">
      <c r="B183" s="318" t="s">
        <v>453</v>
      </c>
      <c r="C183" s="620" t="s">
        <v>454</v>
      </c>
      <c r="D183" s="318" t="s">
        <v>455</v>
      </c>
      <c r="E183" s="318" t="s">
        <v>457</v>
      </c>
      <c r="F183" s="318" t="s">
        <v>458</v>
      </c>
      <c r="G183" s="318" t="s">
        <v>483</v>
      </c>
      <c r="H183" s="318" t="s">
        <v>484</v>
      </c>
      <c r="I183" s="321" t="s">
        <v>485</v>
      </c>
      <c r="J183" s="637" t="s">
        <v>99</v>
      </c>
      <c r="K183" s="622">
        <v>45352</v>
      </c>
      <c r="L183" s="622">
        <v>45427</v>
      </c>
      <c r="M183" s="623">
        <v>1</v>
      </c>
      <c r="N183" s="129">
        <v>0</v>
      </c>
      <c r="O183" s="321" t="s">
        <v>206</v>
      </c>
      <c r="P183" s="318" t="s">
        <v>207</v>
      </c>
      <c r="Q183" s="318" t="s">
        <v>208</v>
      </c>
      <c r="R183" s="318" t="s">
        <v>423</v>
      </c>
      <c r="S183" s="318" t="s">
        <v>199</v>
      </c>
      <c r="T183" s="321" t="s">
        <v>199</v>
      </c>
      <c r="U183" s="318" t="s">
        <v>487</v>
      </c>
      <c r="V183" s="318" t="s">
        <v>199</v>
      </c>
      <c r="W183" s="318" t="s">
        <v>199</v>
      </c>
      <c r="X183" s="318" t="s">
        <v>199</v>
      </c>
      <c r="Y183" s="318" t="s">
        <v>199</v>
      </c>
      <c r="Z183" s="318" t="s">
        <v>199</v>
      </c>
      <c r="AA183" s="318" t="s">
        <v>199</v>
      </c>
      <c r="AB183" s="318" t="s">
        <v>199</v>
      </c>
      <c r="AC183" s="318" t="s">
        <v>472</v>
      </c>
    </row>
    <row r="184" spans="2:29" s="316" customFormat="1" ht="171">
      <c r="B184" s="318" t="s">
        <v>453</v>
      </c>
      <c r="C184" s="620" t="s">
        <v>859</v>
      </c>
      <c r="D184" s="318" t="s">
        <v>860</v>
      </c>
      <c r="E184" s="318" t="s">
        <v>862</v>
      </c>
      <c r="F184" s="318" t="s">
        <v>754</v>
      </c>
      <c r="G184" s="633" t="s">
        <v>872</v>
      </c>
      <c r="H184" s="633" t="s">
        <v>873</v>
      </c>
      <c r="I184" s="321" t="s">
        <v>874</v>
      </c>
      <c r="J184" s="637" t="s">
        <v>0</v>
      </c>
      <c r="K184" s="622">
        <v>45474</v>
      </c>
      <c r="L184" s="622">
        <v>45641</v>
      </c>
      <c r="M184" s="623" t="s">
        <v>2124</v>
      </c>
      <c r="N184" s="129">
        <v>240000000</v>
      </c>
      <c r="O184" s="634" t="s">
        <v>868</v>
      </c>
      <c r="P184" s="318" t="s">
        <v>449</v>
      </c>
      <c r="Q184" s="318" t="s">
        <v>208</v>
      </c>
      <c r="R184" s="318" t="s">
        <v>354</v>
      </c>
      <c r="S184" s="627" t="s">
        <v>199</v>
      </c>
      <c r="T184" s="627" t="s">
        <v>199</v>
      </c>
      <c r="U184" s="318" t="s">
        <v>209</v>
      </c>
      <c r="V184" s="318" t="s">
        <v>248</v>
      </c>
      <c r="W184" s="318" t="s">
        <v>199</v>
      </c>
      <c r="X184" s="318" t="s">
        <v>199</v>
      </c>
      <c r="Y184" s="318" t="s">
        <v>199</v>
      </c>
      <c r="Z184" s="318" t="s">
        <v>199</v>
      </c>
      <c r="AA184" s="318" t="s">
        <v>199</v>
      </c>
      <c r="AB184" s="318" t="s">
        <v>199</v>
      </c>
      <c r="AC184" s="318" t="s">
        <v>664</v>
      </c>
    </row>
    <row r="185" spans="2:29" s="316" customFormat="1" ht="156.75">
      <c r="B185" s="318" t="s">
        <v>453</v>
      </c>
      <c r="C185" s="620" t="s">
        <v>859</v>
      </c>
      <c r="D185" s="318" t="s">
        <v>860</v>
      </c>
      <c r="E185" s="318" t="s">
        <v>962</v>
      </c>
      <c r="F185" s="318" t="s">
        <v>754</v>
      </c>
      <c r="G185" s="318" t="s">
        <v>966</v>
      </c>
      <c r="H185" s="318" t="s">
        <v>967</v>
      </c>
      <c r="I185" s="321" t="s">
        <v>968</v>
      </c>
      <c r="J185" s="318" t="s">
        <v>220</v>
      </c>
      <c r="K185" s="622">
        <v>45597</v>
      </c>
      <c r="L185" s="622">
        <v>45641</v>
      </c>
      <c r="M185" s="623" t="s">
        <v>2124</v>
      </c>
      <c r="N185" s="631">
        <v>49420808</v>
      </c>
      <c r="O185" s="629">
        <v>261</v>
      </c>
      <c r="P185" s="318" t="s">
        <v>354</v>
      </c>
      <c r="Q185" s="318" t="s">
        <v>374</v>
      </c>
      <c r="R185" s="318" t="s">
        <v>199</v>
      </c>
      <c r="S185" s="318" t="s">
        <v>199</v>
      </c>
      <c r="T185" s="318" t="s">
        <v>199</v>
      </c>
      <c r="U185" s="318" t="s">
        <v>209</v>
      </c>
      <c r="V185" s="318" t="s">
        <v>248</v>
      </c>
      <c r="W185" s="318" t="s">
        <v>199</v>
      </c>
      <c r="X185" s="318" t="s">
        <v>199</v>
      </c>
      <c r="Y185" s="318" t="s">
        <v>199</v>
      </c>
      <c r="Z185" s="318" t="s">
        <v>199</v>
      </c>
      <c r="AA185" s="318" t="s">
        <v>199</v>
      </c>
      <c r="AB185" s="318" t="s">
        <v>199</v>
      </c>
      <c r="AC185" s="318" t="s">
        <v>234</v>
      </c>
    </row>
    <row r="186" spans="2:29" s="316" customFormat="1" ht="171">
      <c r="B186" s="318" t="s">
        <v>516</v>
      </c>
      <c r="C186" s="620" t="s">
        <v>517</v>
      </c>
      <c r="D186" s="318" t="s">
        <v>539</v>
      </c>
      <c r="E186" s="318" t="s">
        <v>591</v>
      </c>
      <c r="F186" s="318" t="s">
        <v>281</v>
      </c>
      <c r="G186" s="318" t="s">
        <v>592</v>
      </c>
      <c r="H186" s="318" t="s">
        <v>593</v>
      </c>
      <c r="I186" s="318" t="s">
        <v>594</v>
      </c>
      <c r="J186" s="318" t="s">
        <v>99</v>
      </c>
      <c r="K186" s="625">
        <v>45352</v>
      </c>
      <c r="L186" s="625">
        <v>45641</v>
      </c>
      <c r="M186" s="623" t="s">
        <v>2124</v>
      </c>
      <c r="N186" s="129">
        <v>0</v>
      </c>
      <c r="O186" s="321" t="s">
        <v>206</v>
      </c>
      <c r="P186" s="318" t="s">
        <v>400</v>
      </c>
      <c r="Q186" s="318" t="s">
        <v>199</v>
      </c>
      <c r="R186" s="318" t="s">
        <v>199</v>
      </c>
      <c r="S186" s="318" t="s">
        <v>199</v>
      </c>
      <c r="T186" s="318" t="s">
        <v>199</v>
      </c>
      <c r="U186" s="318" t="s">
        <v>364</v>
      </c>
      <c r="V186" s="318" t="s">
        <v>199</v>
      </c>
      <c r="W186" s="318" t="s">
        <v>199</v>
      </c>
      <c r="X186" s="318" t="s">
        <v>199</v>
      </c>
      <c r="Y186" s="318" t="s">
        <v>199</v>
      </c>
      <c r="Z186" s="318" t="s">
        <v>199</v>
      </c>
      <c r="AA186" s="318" t="s">
        <v>402</v>
      </c>
      <c r="AB186" s="318" t="s">
        <v>403</v>
      </c>
      <c r="AC186" s="318" t="s">
        <v>199</v>
      </c>
    </row>
    <row r="187" spans="2:29" s="316" customFormat="1" ht="128.25">
      <c r="B187" s="318" t="s">
        <v>193</v>
      </c>
      <c r="C187" s="620" t="s">
        <v>1644</v>
      </c>
      <c r="D187" s="318" t="s">
        <v>1442</v>
      </c>
      <c r="E187" s="318" t="s">
        <v>1444</v>
      </c>
      <c r="F187" s="318" t="s">
        <v>1167</v>
      </c>
      <c r="G187" s="318" t="s">
        <v>1445</v>
      </c>
      <c r="H187" s="318" t="s">
        <v>1446</v>
      </c>
      <c r="I187" s="318" t="s">
        <v>1447</v>
      </c>
      <c r="J187" s="627" t="s">
        <v>99</v>
      </c>
      <c r="K187" s="622">
        <v>45301</v>
      </c>
      <c r="L187" s="622">
        <v>45381</v>
      </c>
      <c r="M187" s="623">
        <v>1</v>
      </c>
      <c r="N187" s="129">
        <v>0</v>
      </c>
      <c r="O187" s="321" t="s">
        <v>206</v>
      </c>
      <c r="P187" s="318" t="s">
        <v>207</v>
      </c>
      <c r="Q187" s="318" t="s">
        <v>199</v>
      </c>
      <c r="R187" s="318" t="s">
        <v>199</v>
      </c>
      <c r="S187" s="318" t="s">
        <v>199</v>
      </c>
      <c r="T187" s="318" t="s">
        <v>199</v>
      </c>
      <c r="U187" s="318" t="s">
        <v>417</v>
      </c>
      <c r="V187" s="318" t="s">
        <v>487</v>
      </c>
      <c r="W187" s="318" t="s">
        <v>199</v>
      </c>
      <c r="X187" s="318" t="s">
        <v>199</v>
      </c>
      <c r="Y187" s="318" t="s">
        <v>199</v>
      </c>
      <c r="Z187" s="318" t="s">
        <v>199</v>
      </c>
      <c r="AA187" s="318" t="s">
        <v>199</v>
      </c>
      <c r="AB187" s="318" t="s">
        <v>199</v>
      </c>
      <c r="AC187" s="318" t="s">
        <v>497</v>
      </c>
    </row>
    <row r="188" spans="2:29" s="316" customFormat="1" ht="128.25">
      <c r="B188" s="318" t="s">
        <v>193</v>
      </c>
      <c r="C188" s="620" t="s">
        <v>1644</v>
      </c>
      <c r="D188" s="318" t="s">
        <v>1442</v>
      </c>
      <c r="E188" s="318" t="s">
        <v>1452</v>
      </c>
      <c r="F188" s="318" t="s">
        <v>1167</v>
      </c>
      <c r="G188" s="318" t="s">
        <v>1453</v>
      </c>
      <c r="H188" s="318" t="s">
        <v>1454</v>
      </c>
      <c r="I188" s="318" t="s">
        <v>1455</v>
      </c>
      <c r="J188" s="627" t="s">
        <v>99</v>
      </c>
      <c r="K188" s="622">
        <v>45381</v>
      </c>
      <c r="L188" s="625">
        <v>45565</v>
      </c>
      <c r="M188" s="623" t="s">
        <v>2124</v>
      </c>
      <c r="N188" s="639">
        <f>(4*20*4)*(10000000/30/8)</f>
        <v>13333333.333333332</v>
      </c>
      <c r="O188" s="318">
        <v>188</v>
      </c>
      <c r="P188" s="318" t="s">
        <v>423</v>
      </c>
      <c r="Q188" s="318" t="s">
        <v>199</v>
      </c>
      <c r="R188" s="318" t="s">
        <v>199</v>
      </c>
      <c r="S188" s="318" t="s">
        <v>199</v>
      </c>
      <c r="T188" s="318" t="s">
        <v>199</v>
      </c>
      <c r="U188" s="318" t="s">
        <v>417</v>
      </c>
      <c r="V188" s="318" t="s">
        <v>487</v>
      </c>
      <c r="W188" s="318" t="s">
        <v>248</v>
      </c>
      <c r="X188" s="318" t="s">
        <v>199</v>
      </c>
      <c r="Y188" s="318" t="s">
        <v>199</v>
      </c>
      <c r="Z188" s="318" t="s">
        <v>199</v>
      </c>
      <c r="AA188" s="318" t="s">
        <v>199</v>
      </c>
      <c r="AB188" s="318" t="s">
        <v>199</v>
      </c>
      <c r="AC188" s="318" t="s">
        <v>497</v>
      </c>
    </row>
    <row r="189" spans="2:29" s="316" customFormat="1" ht="99.75">
      <c r="B189" s="318" t="s">
        <v>453</v>
      </c>
      <c r="C189" s="620" t="s">
        <v>454</v>
      </c>
      <c r="D189" s="318" t="s">
        <v>705</v>
      </c>
      <c r="E189" s="318" t="s">
        <v>706</v>
      </c>
      <c r="F189" s="318" t="s">
        <v>552</v>
      </c>
      <c r="G189" s="318" t="s">
        <v>770</v>
      </c>
      <c r="H189" s="318" t="s">
        <v>771</v>
      </c>
      <c r="I189" s="321" t="s">
        <v>772</v>
      </c>
      <c r="J189" s="318" t="s">
        <v>0</v>
      </c>
      <c r="K189" s="622">
        <v>45292</v>
      </c>
      <c r="L189" s="622">
        <v>45412</v>
      </c>
      <c r="M189" s="623">
        <v>1</v>
      </c>
      <c r="N189" s="129">
        <v>0</v>
      </c>
      <c r="O189" s="321" t="s">
        <v>206</v>
      </c>
      <c r="P189" s="318" t="s">
        <v>247</v>
      </c>
      <c r="Q189" s="318" t="s">
        <v>245</v>
      </c>
      <c r="R189" s="318" t="s">
        <v>374</v>
      </c>
      <c r="S189" s="318" t="s">
        <v>199</v>
      </c>
      <c r="T189" s="318" t="s">
        <v>199</v>
      </c>
      <c r="U189" s="318" t="s">
        <v>209</v>
      </c>
      <c r="V189" s="318" t="s">
        <v>199</v>
      </c>
      <c r="W189" s="318" t="s">
        <v>199</v>
      </c>
      <c r="X189" s="318" t="s">
        <v>199</v>
      </c>
      <c r="Y189" s="318" t="s">
        <v>199</v>
      </c>
      <c r="Z189" s="318" t="s">
        <v>199</v>
      </c>
      <c r="AA189" s="318" t="s">
        <v>199</v>
      </c>
      <c r="AB189" s="318" t="s">
        <v>199</v>
      </c>
      <c r="AC189" s="318" t="s">
        <v>775</v>
      </c>
    </row>
    <row r="190" spans="2:29" s="316" customFormat="1" ht="99.75">
      <c r="B190" s="318" t="s">
        <v>453</v>
      </c>
      <c r="C190" s="620" t="s">
        <v>454</v>
      </c>
      <c r="D190" s="318" t="s">
        <v>705</v>
      </c>
      <c r="E190" s="318" t="s">
        <v>706</v>
      </c>
      <c r="F190" s="318" t="s">
        <v>552</v>
      </c>
      <c r="G190" s="318" t="s">
        <v>779</v>
      </c>
      <c r="H190" s="318" t="s">
        <v>780</v>
      </c>
      <c r="I190" s="321" t="s">
        <v>781</v>
      </c>
      <c r="J190" s="318" t="s">
        <v>0</v>
      </c>
      <c r="K190" s="622">
        <v>45292</v>
      </c>
      <c r="L190" s="622">
        <v>45641</v>
      </c>
      <c r="M190" s="623" t="s">
        <v>2124</v>
      </c>
      <c r="N190" s="129">
        <v>0</v>
      </c>
      <c r="O190" s="321" t="s">
        <v>206</v>
      </c>
      <c r="P190" s="318" t="s">
        <v>247</v>
      </c>
      <c r="Q190" s="318" t="s">
        <v>245</v>
      </c>
      <c r="R190" s="318" t="s">
        <v>374</v>
      </c>
      <c r="S190" s="318" t="s">
        <v>199</v>
      </c>
      <c r="T190" s="318" t="s">
        <v>199</v>
      </c>
      <c r="U190" s="318" t="s">
        <v>209</v>
      </c>
      <c r="V190" s="318" t="s">
        <v>199</v>
      </c>
      <c r="W190" s="318" t="s">
        <v>199</v>
      </c>
      <c r="X190" s="318" t="s">
        <v>199</v>
      </c>
      <c r="Y190" s="318" t="s">
        <v>199</v>
      </c>
      <c r="Z190" s="318" t="s">
        <v>199</v>
      </c>
      <c r="AA190" s="318" t="s">
        <v>199</v>
      </c>
      <c r="AB190" s="318" t="s">
        <v>199</v>
      </c>
      <c r="AC190" s="318" t="s">
        <v>775</v>
      </c>
    </row>
    <row r="191" spans="2:29" s="316" customFormat="1" ht="99.75">
      <c r="B191" s="318" t="s">
        <v>453</v>
      </c>
      <c r="C191" s="620" t="s">
        <v>454</v>
      </c>
      <c r="D191" s="318" t="s">
        <v>705</v>
      </c>
      <c r="E191" s="318" t="s">
        <v>706</v>
      </c>
      <c r="F191" s="318" t="s">
        <v>552</v>
      </c>
      <c r="G191" s="318" t="s">
        <v>776</v>
      </c>
      <c r="H191" s="318" t="s">
        <v>777</v>
      </c>
      <c r="I191" s="321" t="s">
        <v>778</v>
      </c>
      <c r="J191" s="318" t="s">
        <v>0</v>
      </c>
      <c r="K191" s="622">
        <v>45292</v>
      </c>
      <c r="L191" s="622">
        <v>45503</v>
      </c>
      <c r="M191" s="623" t="s">
        <v>2124</v>
      </c>
      <c r="N191" s="129">
        <v>0</v>
      </c>
      <c r="O191" s="321" t="s">
        <v>206</v>
      </c>
      <c r="P191" s="318" t="s">
        <v>247</v>
      </c>
      <c r="Q191" s="318" t="s">
        <v>245</v>
      </c>
      <c r="R191" s="318" t="s">
        <v>374</v>
      </c>
      <c r="S191" s="318" t="s">
        <v>199</v>
      </c>
      <c r="T191" s="318" t="s">
        <v>199</v>
      </c>
      <c r="U191" s="318" t="s">
        <v>209</v>
      </c>
      <c r="V191" s="318" t="s">
        <v>199</v>
      </c>
      <c r="W191" s="318" t="s">
        <v>199</v>
      </c>
      <c r="X191" s="318" t="s">
        <v>199</v>
      </c>
      <c r="Y191" s="318" t="s">
        <v>199</v>
      </c>
      <c r="Z191" s="318" t="s">
        <v>199</v>
      </c>
      <c r="AA191" s="318" t="s">
        <v>199</v>
      </c>
      <c r="AB191" s="318" t="s">
        <v>199</v>
      </c>
      <c r="AC191" s="318" t="s">
        <v>775</v>
      </c>
    </row>
    <row r="192" spans="2:29" s="316" customFormat="1" ht="99.75">
      <c r="B192" s="318" t="s">
        <v>453</v>
      </c>
      <c r="C192" s="620" t="s">
        <v>454</v>
      </c>
      <c r="D192" s="318" t="s">
        <v>705</v>
      </c>
      <c r="E192" s="318" t="s">
        <v>706</v>
      </c>
      <c r="F192" s="318" t="s">
        <v>552</v>
      </c>
      <c r="G192" s="633" t="s">
        <v>747</v>
      </c>
      <c r="H192" s="318" t="s">
        <v>748</v>
      </c>
      <c r="I192" s="321" t="s">
        <v>749</v>
      </c>
      <c r="J192" s="318" t="s">
        <v>0</v>
      </c>
      <c r="K192" s="622">
        <v>45292</v>
      </c>
      <c r="L192" s="622">
        <v>45473</v>
      </c>
      <c r="M192" s="623">
        <v>1</v>
      </c>
      <c r="N192" s="648">
        <v>7443893</v>
      </c>
      <c r="O192" s="634">
        <v>247</v>
      </c>
      <c r="P192" s="318" t="s">
        <v>449</v>
      </c>
      <c r="Q192" s="318" t="s">
        <v>208</v>
      </c>
      <c r="R192" s="318" t="s">
        <v>374</v>
      </c>
      <c r="S192" s="318" t="s">
        <v>199</v>
      </c>
      <c r="T192" s="318" t="s">
        <v>199</v>
      </c>
      <c r="U192" s="318" t="s">
        <v>487</v>
      </c>
      <c r="V192" s="318" t="s">
        <v>248</v>
      </c>
      <c r="W192" s="318" t="s">
        <v>1622</v>
      </c>
      <c r="X192" s="318" t="s">
        <v>199</v>
      </c>
      <c r="Y192" s="318" t="s">
        <v>199</v>
      </c>
      <c r="Z192" s="318" t="s">
        <v>199</v>
      </c>
      <c r="AA192" s="318" t="s">
        <v>199</v>
      </c>
      <c r="AB192" s="318" t="s">
        <v>199</v>
      </c>
      <c r="AC192" s="318" t="s">
        <v>664</v>
      </c>
    </row>
    <row r="193" spans="2:29" s="316" customFormat="1" ht="99.75">
      <c r="B193" s="318" t="s">
        <v>453</v>
      </c>
      <c r="C193" s="620" t="s">
        <v>454</v>
      </c>
      <c r="D193" s="318" t="s">
        <v>705</v>
      </c>
      <c r="E193" s="318" t="s">
        <v>706</v>
      </c>
      <c r="F193" s="318" t="s">
        <v>552</v>
      </c>
      <c r="G193" s="633" t="s">
        <v>739</v>
      </c>
      <c r="H193" s="318" t="s">
        <v>740</v>
      </c>
      <c r="I193" s="321" t="s">
        <v>741</v>
      </c>
      <c r="J193" s="318" t="s">
        <v>0</v>
      </c>
      <c r="K193" s="622">
        <v>45292</v>
      </c>
      <c r="L193" s="622">
        <v>45641</v>
      </c>
      <c r="M193" s="623" t="s">
        <v>2124</v>
      </c>
      <c r="N193" s="129">
        <v>778694968.5</v>
      </c>
      <c r="O193" s="634" t="s">
        <v>742</v>
      </c>
      <c r="P193" s="318" t="s">
        <v>449</v>
      </c>
      <c r="Q193" s="318" t="s">
        <v>208</v>
      </c>
      <c r="R193" s="318" t="s">
        <v>374</v>
      </c>
      <c r="S193" s="318" t="s">
        <v>199</v>
      </c>
      <c r="T193" s="318" t="s">
        <v>199</v>
      </c>
      <c r="U193" s="318" t="s">
        <v>209</v>
      </c>
      <c r="V193" s="318" t="s">
        <v>248</v>
      </c>
      <c r="W193" s="318" t="s">
        <v>1622</v>
      </c>
      <c r="X193" s="318" t="s">
        <v>199</v>
      </c>
      <c r="Y193" s="318" t="s">
        <v>199</v>
      </c>
      <c r="Z193" s="318" t="s">
        <v>199</v>
      </c>
      <c r="AA193" s="318" t="s">
        <v>199</v>
      </c>
      <c r="AB193" s="318" t="s">
        <v>199</v>
      </c>
      <c r="AC193" s="318" t="s">
        <v>664</v>
      </c>
    </row>
    <row r="194" spans="2:29" s="316" customFormat="1" ht="142.5">
      <c r="B194" s="644" t="s">
        <v>453</v>
      </c>
      <c r="C194" s="645" t="s">
        <v>859</v>
      </c>
      <c r="D194" s="644" t="s">
        <v>1173</v>
      </c>
      <c r="E194" s="644" t="s">
        <v>1175</v>
      </c>
      <c r="F194" s="627" t="s">
        <v>1125</v>
      </c>
      <c r="G194" s="644" t="s">
        <v>1177</v>
      </c>
      <c r="H194" s="644" t="s">
        <v>1178</v>
      </c>
      <c r="I194" s="644" t="s">
        <v>1179</v>
      </c>
      <c r="J194" s="627" t="s">
        <v>99</v>
      </c>
      <c r="K194" s="646">
        <v>45323</v>
      </c>
      <c r="L194" s="646">
        <v>45418</v>
      </c>
      <c r="M194" s="623">
        <v>1</v>
      </c>
      <c r="N194" s="145">
        <f>(4*20*3)*(12000000/30/8)</f>
        <v>12000000</v>
      </c>
      <c r="O194" s="666">
        <v>185</v>
      </c>
      <c r="P194" s="627" t="s">
        <v>208</v>
      </c>
      <c r="Q194" s="627" t="s">
        <v>207</v>
      </c>
      <c r="R194" s="627" t="s">
        <v>374</v>
      </c>
      <c r="S194" s="627" t="s">
        <v>354</v>
      </c>
      <c r="T194" s="627" t="s">
        <v>199</v>
      </c>
      <c r="U194" s="318" t="s">
        <v>487</v>
      </c>
      <c r="V194" s="318" t="s">
        <v>248</v>
      </c>
      <c r="W194" s="318" t="s">
        <v>199</v>
      </c>
      <c r="X194" s="318" t="s">
        <v>199</v>
      </c>
      <c r="Y194" s="318" t="s">
        <v>199</v>
      </c>
      <c r="Z194" s="318" t="s">
        <v>199</v>
      </c>
      <c r="AA194" s="647" t="s">
        <v>199</v>
      </c>
      <c r="AB194" s="647" t="s">
        <v>199</v>
      </c>
      <c r="AC194" s="644" t="s">
        <v>655</v>
      </c>
    </row>
    <row r="195" spans="2:29" s="316" customFormat="1" ht="99.75">
      <c r="B195" s="318" t="s">
        <v>453</v>
      </c>
      <c r="C195" s="620" t="s">
        <v>454</v>
      </c>
      <c r="D195" s="318" t="s">
        <v>605</v>
      </c>
      <c r="E195" s="318" t="s">
        <v>597</v>
      </c>
      <c r="F195" s="318" t="s">
        <v>552</v>
      </c>
      <c r="G195" s="318" t="s">
        <v>640</v>
      </c>
      <c r="H195" s="318" t="s">
        <v>641</v>
      </c>
      <c r="I195" s="321" t="s">
        <v>642</v>
      </c>
      <c r="J195" s="318" t="s">
        <v>0</v>
      </c>
      <c r="K195" s="650">
        <v>45292</v>
      </c>
      <c r="L195" s="650">
        <v>45473</v>
      </c>
      <c r="M195" s="623">
        <v>1</v>
      </c>
      <c r="N195" s="129">
        <v>0</v>
      </c>
      <c r="O195" s="321" t="s">
        <v>206</v>
      </c>
      <c r="P195" s="318" t="s">
        <v>246</v>
      </c>
      <c r="Q195" s="318" t="s">
        <v>400</v>
      </c>
      <c r="R195" s="318" t="s">
        <v>199</v>
      </c>
      <c r="S195" s="318" t="s">
        <v>199</v>
      </c>
      <c r="T195" s="318" t="s">
        <v>199</v>
      </c>
      <c r="U195" s="318" t="s">
        <v>364</v>
      </c>
      <c r="V195" s="624" t="s">
        <v>2197</v>
      </c>
      <c r="W195" s="318" t="s">
        <v>199</v>
      </c>
      <c r="X195" s="318" t="s">
        <v>199</v>
      </c>
      <c r="Y195" s="318" t="s">
        <v>199</v>
      </c>
      <c r="Z195" s="318" t="s">
        <v>199</v>
      </c>
      <c r="AA195" s="318" t="s">
        <v>1618</v>
      </c>
      <c r="AB195" s="318" t="s">
        <v>2179</v>
      </c>
      <c r="AC195" s="318" t="s">
        <v>611</v>
      </c>
    </row>
    <row r="196" spans="2:29" s="316" customFormat="1" ht="99.75">
      <c r="B196" s="318" t="s">
        <v>453</v>
      </c>
      <c r="C196" s="620" t="s">
        <v>454</v>
      </c>
      <c r="D196" s="318" t="s">
        <v>605</v>
      </c>
      <c r="E196" s="318" t="s">
        <v>597</v>
      </c>
      <c r="F196" s="318" t="s">
        <v>552</v>
      </c>
      <c r="G196" s="318" t="s">
        <v>643</v>
      </c>
      <c r="H196" s="318" t="s">
        <v>644</v>
      </c>
      <c r="I196" s="321" t="s">
        <v>642</v>
      </c>
      <c r="J196" s="318" t="s">
        <v>0</v>
      </c>
      <c r="K196" s="650">
        <v>45474</v>
      </c>
      <c r="L196" s="650">
        <v>45641</v>
      </c>
      <c r="M196" s="623" t="s">
        <v>2124</v>
      </c>
      <c r="N196" s="129">
        <v>0</v>
      </c>
      <c r="O196" s="626" t="s">
        <v>206</v>
      </c>
      <c r="P196" s="318" t="s">
        <v>246</v>
      </c>
      <c r="Q196" s="318" t="s">
        <v>400</v>
      </c>
      <c r="R196" s="318" t="s">
        <v>199</v>
      </c>
      <c r="S196" s="318" t="s">
        <v>199</v>
      </c>
      <c r="T196" s="318" t="s">
        <v>199</v>
      </c>
      <c r="U196" s="318" t="s">
        <v>364</v>
      </c>
      <c r="V196" s="624" t="s">
        <v>2197</v>
      </c>
      <c r="W196" s="318" t="s">
        <v>199</v>
      </c>
      <c r="X196" s="318" t="s">
        <v>199</v>
      </c>
      <c r="Y196" s="318" t="s">
        <v>199</v>
      </c>
      <c r="Z196" s="318" t="s">
        <v>199</v>
      </c>
      <c r="AA196" s="318" t="s">
        <v>1618</v>
      </c>
      <c r="AB196" s="318" t="s">
        <v>2179</v>
      </c>
      <c r="AC196" s="318" t="s">
        <v>611</v>
      </c>
    </row>
    <row r="197" spans="2:29" s="316" customFormat="1" ht="99.75">
      <c r="B197" s="644" t="s">
        <v>453</v>
      </c>
      <c r="C197" s="620" t="s">
        <v>454</v>
      </c>
      <c r="D197" s="644" t="s">
        <v>1122</v>
      </c>
      <c r="E197" s="644" t="s">
        <v>1124</v>
      </c>
      <c r="F197" s="627" t="s">
        <v>1125</v>
      </c>
      <c r="G197" s="644" t="s">
        <v>1148</v>
      </c>
      <c r="H197" s="644" t="s">
        <v>1149</v>
      </c>
      <c r="I197" s="644" t="s">
        <v>1150</v>
      </c>
      <c r="J197" s="627" t="s">
        <v>99</v>
      </c>
      <c r="K197" s="646">
        <v>45461</v>
      </c>
      <c r="L197" s="646">
        <v>45471</v>
      </c>
      <c r="M197" s="623">
        <v>1</v>
      </c>
      <c r="N197" s="145">
        <f>(5*20*0.3)*(12000000/30/8)</f>
        <v>1500000</v>
      </c>
      <c r="O197" s="666">
        <v>185</v>
      </c>
      <c r="P197" s="627" t="s">
        <v>208</v>
      </c>
      <c r="Q197" s="627" t="s">
        <v>247</v>
      </c>
      <c r="R197" s="627" t="s">
        <v>245</v>
      </c>
      <c r="S197" s="627" t="s">
        <v>199</v>
      </c>
      <c r="T197" s="627" t="s">
        <v>199</v>
      </c>
      <c r="U197" s="318" t="s">
        <v>487</v>
      </c>
      <c r="V197" s="318" t="s">
        <v>248</v>
      </c>
      <c r="W197" s="318" t="s">
        <v>199</v>
      </c>
      <c r="X197" s="318" t="s">
        <v>199</v>
      </c>
      <c r="Y197" s="318" t="s">
        <v>199</v>
      </c>
      <c r="Z197" s="318" t="s">
        <v>199</v>
      </c>
      <c r="AA197" s="647" t="s">
        <v>199</v>
      </c>
      <c r="AB197" s="647" t="s">
        <v>199</v>
      </c>
      <c r="AC197" s="644" t="s">
        <v>1151</v>
      </c>
    </row>
    <row r="198" spans="2:29" s="316" customFormat="1" ht="99.75">
      <c r="B198" s="318" t="s">
        <v>453</v>
      </c>
      <c r="C198" s="620" t="s">
        <v>454</v>
      </c>
      <c r="D198" s="318" t="s">
        <v>455</v>
      </c>
      <c r="E198" s="318" t="s">
        <v>493</v>
      </c>
      <c r="F198" s="318" t="s">
        <v>458</v>
      </c>
      <c r="G198" s="318" t="s">
        <v>494</v>
      </c>
      <c r="H198" s="318" t="s">
        <v>495</v>
      </c>
      <c r="I198" s="318" t="s">
        <v>496</v>
      </c>
      <c r="J198" s="318" t="s">
        <v>99</v>
      </c>
      <c r="K198" s="650">
        <v>45293</v>
      </c>
      <c r="L198" s="650">
        <v>45322</v>
      </c>
      <c r="M198" s="623">
        <v>1</v>
      </c>
      <c r="N198" s="129">
        <v>0</v>
      </c>
      <c r="O198" s="321" t="s">
        <v>206</v>
      </c>
      <c r="P198" s="318" t="s">
        <v>400</v>
      </c>
      <c r="Q198" s="318" t="s">
        <v>199</v>
      </c>
      <c r="R198" s="318" t="s">
        <v>199</v>
      </c>
      <c r="S198" s="318" t="s">
        <v>199</v>
      </c>
      <c r="T198" s="318" t="s">
        <v>199</v>
      </c>
      <c r="U198" s="318" t="s">
        <v>364</v>
      </c>
      <c r="V198" s="318" t="s">
        <v>199</v>
      </c>
      <c r="W198" s="318" t="s">
        <v>199</v>
      </c>
      <c r="X198" s="318" t="s">
        <v>199</v>
      </c>
      <c r="Y198" s="318" t="s">
        <v>199</v>
      </c>
      <c r="Z198" s="318" t="s">
        <v>199</v>
      </c>
      <c r="AA198" s="318" t="s">
        <v>402</v>
      </c>
      <c r="AB198" s="318" t="s">
        <v>403</v>
      </c>
      <c r="AC198" s="318" t="s">
        <v>497</v>
      </c>
    </row>
    <row r="199" spans="2:29" s="316" customFormat="1" ht="99.75">
      <c r="B199" s="318" t="s">
        <v>453</v>
      </c>
      <c r="C199" s="620" t="s">
        <v>454</v>
      </c>
      <c r="D199" s="318" t="s">
        <v>605</v>
      </c>
      <c r="E199" s="318" t="s">
        <v>597</v>
      </c>
      <c r="F199" s="318" t="s">
        <v>552</v>
      </c>
      <c r="G199" s="318" t="s">
        <v>606</v>
      </c>
      <c r="H199" s="318" t="s">
        <v>607</v>
      </c>
      <c r="I199" s="321" t="s">
        <v>608</v>
      </c>
      <c r="J199" s="318" t="s">
        <v>0</v>
      </c>
      <c r="K199" s="650">
        <v>45474</v>
      </c>
      <c r="L199" s="650">
        <v>45641</v>
      </c>
      <c r="M199" s="623" t="s">
        <v>2124</v>
      </c>
      <c r="N199" s="129">
        <v>0</v>
      </c>
      <c r="O199" s="321" t="s">
        <v>206</v>
      </c>
      <c r="P199" s="318" t="s">
        <v>207</v>
      </c>
      <c r="Q199" s="318" t="s">
        <v>476</v>
      </c>
      <c r="R199" s="318" t="s">
        <v>208</v>
      </c>
      <c r="S199" s="318" t="s">
        <v>199</v>
      </c>
      <c r="T199" s="318" t="s">
        <v>199</v>
      </c>
      <c r="U199" s="624" t="s">
        <v>2197</v>
      </c>
      <c r="V199" s="318" t="s">
        <v>199</v>
      </c>
      <c r="W199" s="318" t="s">
        <v>199</v>
      </c>
      <c r="X199" s="318" t="s">
        <v>199</v>
      </c>
      <c r="Y199" s="318" t="s">
        <v>199</v>
      </c>
      <c r="Z199" s="318" t="s">
        <v>199</v>
      </c>
      <c r="AA199" s="318" t="s">
        <v>199</v>
      </c>
      <c r="AB199" s="318" t="s">
        <v>199</v>
      </c>
      <c r="AC199" s="318" t="s">
        <v>611</v>
      </c>
    </row>
    <row r="200" spans="2:29" s="316" customFormat="1" ht="99.75">
      <c r="B200" s="318" t="s">
        <v>453</v>
      </c>
      <c r="C200" s="620" t="s">
        <v>454</v>
      </c>
      <c r="D200" s="318" t="s">
        <v>595</v>
      </c>
      <c r="E200" s="318" t="s">
        <v>597</v>
      </c>
      <c r="F200" s="318" t="s">
        <v>552</v>
      </c>
      <c r="G200" s="633" t="s">
        <v>645</v>
      </c>
      <c r="H200" s="667" t="s">
        <v>646</v>
      </c>
      <c r="I200" s="321" t="s">
        <v>647</v>
      </c>
      <c r="J200" s="318" t="s">
        <v>0</v>
      </c>
      <c r="K200" s="622">
        <v>45292</v>
      </c>
      <c r="L200" s="622">
        <v>45657</v>
      </c>
      <c r="M200" s="623" t="s">
        <v>2124</v>
      </c>
      <c r="N200" s="129">
        <v>0</v>
      </c>
      <c r="O200" s="626" t="s">
        <v>206</v>
      </c>
      <c r="P200" s="318" t="s">
        <v>245</v>
      </c>
      <c r="Q200" s="318" t="s">
        <v>476</v>
      </c>
      <c r="R200" s="318" t="s">
        <v>199</v>
      </c>
      <c r="S200" s="318" t="s">
        <v>199</v>
      </c>
      <c r="T200" s="318" t="s">
        <v>199</v>
      </c>
      <c r="U200" s="318" t="s">
        <v>209</v>
      </c>
      <c r="V200" s="318" t="s">
        <v>199</v>
      </c>
      <c r="W200" s="318" t="s">
        <v>199</v>
      </c>
      <c r="X200" s="318" t="s">
        <v>199</v>
      </c>
      <c r="Y200" s="318" t="s">
        <v>199</v>
      </c>
      <c r="Z200" s="318" t="s">
        <v>199</v>
      </c>
      <c r="AA200" s="318" t="s">
        <v>199</v>
      </c>
      <c r="AB200" s="318" t="s">
        <v>199</v>
      </c>
      <c r="AC200" s="318" t="s">
        <v>650</v>
      </c>
    </row>
    <row r="201" spans="2:29" s="316" customFormat="1" ht="142.5">
      <c r="B201" s="318" t="s">
        <v>453</v>
      </c>
      <c r="C201" s="620" t="s">
        <v>859</v>
      </c>
      <c r="D201" s="318" t="s">
        <v>1080</v>
      </c>
      <c r="E201" s="318" t="s">
        <v>1097</v>
      </c>
      <c r="F201" s="318" t="s">
        <v>754</v>
      </c>
      <c r="G201" s="318" t="s">
        <v>1101</v>
      </c>
      <c r="H201" s="318" t="s">
        <v>1102</v>
      </c>
      <c r="I201" s="321" t="s">
        <v>1103</v>
      </c>
      <c r="J201" s="318" t="s">
        <v>1104</v>
      </c>
      <c r="K201" s="622">
        <v>45323</v>
      </c>
      <c r="L201" s="622">
        <v>45658</v>
      </c>
      <c r="M201" s="623" t="s">
        <v>2124</v>
      </c>
      <c r="N201" s="129">
        <v>0</v>
      </c>
      <c r="O201" s="321" t="s">
        <v>206</v>
      </c>
      <c r="P201" s="318" t="s">
        <v>354</v>
      </c>
      <c r="Q201" s="318" t="s">
        <v>355</v>
      </c>
      <c r="R201" s="318" t="s">
        <v>374</v>
      </c>
      <c r="S201" s="318" t="s">
        <v>199</v>
      </c>
      <c r="T201" s="318" t="s">
        <v>199</v>
      </c>
      <c r="U201" s="318" t="s">
        <v>357</v>
      </c>
      <c r="V201" s="318" t="s">
        <v>356</v>
      </c>
      <c r="W201" s="318" t="s">
        <v>417</v>
      </c>
      <c r="X201" s="318" t="s">
        <v>199</v>
      </c>
      <c r="Y201" s="318" t="s">
        <v>199</v>
      </c>
      <c r="Z201" s="318" t="s">
        <v>199</v>
      </c>
      <c r="AA201" s="318" t="s">
        <v>199</v>
      </c>
      <c r="AB201" s="318" t="s">
        <v>199</v>
      </c>
      <c r="AC201" s="318" t="s">
        <v>655</v>
      </c>
    </row>
    <row r="202" spans="2:29" s="316" customFormat="1" ht="99.75">
      <c r="B202" s="318" t="s">
        <v>453</v>
      </c>
      <c r="C202" s="620" t="s">
        <v>454</v>
      </c>
      <c r="D202" s="318" t="s">
        <v>595</v>
      </c>
      <c r="E202" s="318" t="s">
        <v>597</v>
      </c>
      <c r="F202" s="318" t="s">
        <v>552</v>
      </c>
      <c r="G202" s="318" t="s">
        <v>651</v>
      </c>
      <c r="H202" s="318" t="s">
        <v>652</v>
      </c>
      <c r="I202" s="321" t="s">
        <v>653</v>
      </c>
      <c r="J202" s="318" t="s">
        <v>99</v>
      </c>
      <c r="K202" s="622">
        <v>45323</v>
      </c>
      <c r="L202" s="622">
        <v>45596</v>
      </c>
      <c r="M202" s="623" t="s">
        <v>2124</v>
      </c>
      <c r="N202" s="129">
        <v>0</v>
      </c>
      <c r="O202" s="321" t="s">
        <v>206</v>
      </c>
      <c r="P202" s="318" t="s">
        <v>476</v>
      </c>
      <c r="Q202" s="318" t="s">
        <v>199</v>
      </c>
      <c r="R202" s="318" t="s">
        <v>199</v>
      </c>
      <c r="S202" s="318" t="s">
        <v>199</v>
      </c>
      <c r="T202" s="318" t="s">
        <v>199</v>
      </c>
      <c r="U202" s="318" t="s">
        <v>487</v>
      </c>
      <c r="V202" s="318" t="s">
        <v>199</v>
      </c>
      <c r="W202" s="318" t="s">
        <v>199</v>
      </c>
      <c r="X202" s="318" t="s">
        <v>199</v>
      </c>
      <c r="Y202" s="318" t="s">
        <v>199</v>
      </c>
      <c r="Z202" s="318" t="s">
        <v>199</v>
      </c>
      <c r="AA202" s="318" t="s">
        <v>199</v>
      </c>
      <c r="AB202" s="318" t="s">
        <v>199</v>
      </c>
      <c r="AC202" s="318" t="s">
        <v>655</v>
      </c>
    </row>
    <row r="203" spans="2:29" s="316" customFormat="1" ht="142.5">
      <c r="B203" s="318" t="s">
        <v>453</v>
      </c>
      <c r="C203" s="620" t="s">
        <v>859</v>
      </c>
      <c r="D203" s="318" t="s">
        <v>1223</v>
      </c>
      <c r="E203" s="318" t="s">
        <v>1224</v>
      </c>
      <c r="F203" s="318" t="s">
        <v>1167</v>
      </c>
      <c r="G203" s="318" t="s">
        <v>1230</v>
      </c>
      <c r="H203" s="318" t="s">
        <v>1231</v>
      </c>
      <c r="I203" s="321" t="s">
        <v>1232</v>
      </c>
      <c r="J203" s="627" t="s">
        <v>99</v>
      </c>
      <c r="K203" s="622">
        <v>45505</v>
      </c>
      <c r="L203" s="622">
        <v>45580</v>
      </c>
      <c r="M203" s="623" t="s">
        <v>2124</v>
      </c>
      <c r="N203" s="129">
        <v>3000000</v>
      </c>
      <c r="O203" s="637">
        <v>190</v>
      </c>
      <c r="P203" s="318" t="s">
        <v>245</v>
      </c>
      <c r="Q203" s="627" t="s">
        <v>199</v>
      </c>
      <c r="R203" s="627" t="s">
        <v>199</v>
      </c>
      <c r="S203" s="627" t="s">
        <v>199</v>
      </c>
      <c r="T203" s="627" t="s">
        <v>199</v>
      </c>
      <c r="U203" s="318" t="s">
        <v>209</v>
      </c>
      <c r="V203" s="318" t="s">
        <v>248</v>
      </c>
      <c r="W203" s="318" t="s">
        <v>199</v>
      </c>
      <c r="X203" s="318" t="s">
        <v>199</v>
      </c>
      <c r="Y203" s="318" t="s">
        <v>199</v>
      </c>
      <c r="Z203" s="627" t="s">
        <v>199</v>
      </c>
      <c r="AA203" s="318" t="s">
        <v>199</v>
      </c>
      <c r="AB203" s="318" t="s">
        <v>199</v>
      </c>
      <c r="AC203" s="318" t="s">
        <v>650</v>
      </c>
    </row>
    <row r="204" spans="2:29" s="316" customFormat="1" ht="142.5">
      <c r="B204" s="318" t="s">
        <v>453</v>
      </c>
      <c r="C204" s="620" t="s">
        <v>859</v>
      </c>
      <c r="D204" s="318" t="s">
        <v>860</v>
      </c>
      <c r="E204" s="318" t="s">
        <v>862</v>
      </c>
      <c r="F204" s="318" t="s">
        <v>754</v>
      </c>
      <c r="G204" s="633" t="s">
        <v>865</v>
      </c>
      <c r="H204" s="633" t="s">
        <v>866</v>
      </c>
      <c r="I204" s="321" t="s">
        <v>867</v>
      </c>
      <c r="J204" s="318" t="s">
        <v>0</v>
      </c>
      <c r="K204" s="622">
        <v>45474</v>
      </c>
      <c r="L204" s="622">
        <v>45641</v>
      </c>
      <c r="M204" s="623" t="s">
        <v>2124</v>
      </c>
      <c r="N204" s="129">
        <v>90000000</v>
      </c>
      <c r="O204" s="634" t="s">
        <v>868</v>
      </c>
      <c r="P204" s="318" t="s">
        <v>449</v>
      </c>
      <c r="Q204" s="318" t="s">
        <v>208</v>
      </c>
      <c r="R204" s="318" t="s">
        <v>354</v>
      </c>
      <c r="S204" s="627" t="s">
        <v>199</v>
      </c>
      <c r="T204" s="627" t="s">
        <v>199</v>
      </c>
      <c r="U204" s="318" t="s">
        <v>832</v>
      </c>
      <c r="V204" s="318" t="s">
        <v>248</v>
      </c>
      <c r="W204" s="318" t="s">
        <v>1622</v>
      </c>
      <c r="X204" s="318" t="s">
        <v>199</v>
      </c>
      <c r="Y204" s="318" t="s">
        <v>199</v>
      </c>
      <c r="Z204" s="318" t="s">
        <v>199</v>
      </c>
      <c r="AA204" s="318" t="s">
        <v>199</v>
      </c>
      <c r="AB204" s="318" t="s">
        <v>199</v>
      </c>
      <c r="AC204" s="318" t="s">
        <v>664</v>
      </c>
    </row>
    <row r="205" spans="2:29" s="316" customFormat="1" ht="128.25">
      <c r="B205" s="318" t="s">
        <v>193</v>
      </c>
      <c r="C205" s="620" t="s">
        <v>1644</v>
      </c>
      <c r="D205" s="318" t="s">
        <v>1549</v>
      </c>
      <c r="E205" s="318" t="s">
        <v>1550</v>
      </c>
      <c r="F205" s="318" t="s">
        <v>1511</v>
      </c>
      <c r="G205" s="318" t="s">
        <v>1558</v>
      </c>
      <c r="H205" s="318" t="s">
        <v>1559</v>
      </c>
      <c r="I205" s="318" t="s">
        <v>1560</v>
      </c>
      <c r="J205" s="318" t="s">
        <v>280</v>
      </c>
      <c r="K205" s="622">
        <v>45292</v>
      </c>
      <c r="L205" s="622">
        <v>45412</v>
      </c>
      <c r="M205" s="623">
        <v>1</v>
      </c>
      <c r="N205" s="668">
        <v>21720848</v>
      </c>
      <c r="O205" s="318">
        <v>165</v>
      </c>
      <c r="P205" s="318" t="s">
        <v>245</v>
      </c>
      <c r="Q205" s="318" t="s">
        <v>199</v>
      </c>
      <c r="R205" s="318" t="s">
        <v>199</v>
      </c>
      <c r="S205" s="318" t="s">
        <v>199</v>
      </c>
      <c r="T205" s="318" t="s">
        <v>199</v>
      </c>
      <c r="U205" s="318" t="s">
        <v>832</v>
      </c>
      <c r="V205" s="318" t="s">
        <v>248</v>
      </c>
      <c r="W205" s="318" t="s">
        <v>199</v>
      </c>
      <c r="X205" s="318" t="s">
        <v>199</v>
      </c>
      <c r="Y205" s="318" t="s">
        <v>199</v>
      </c>
      <c r="Z205" s="318" t="s">
        <v>199</v>
      </c>
      <c r="AA205" s="318" t="s">
        <v>199</v>
      </c>
      <c r="AB205" s="318" t="s">
        <v>199</v>
      </c>
      <c r="AC205" s="318" t="s">
        <v>283</v>
      </c>
    </row>
    <row r="206" spans="2:29" s="316" customFormat="1" ht="128.25">
      <c r="B206" s="318" t="s">
        <v>193</v>
      </c>
      <c r="C206" s="620" t="s">
        <v>1644</v>
      </c>
      <c r="D206" s="318" t="s">
        <v>1549</v>
      </c>
      <c r="E206" s="318" t="s">
        <v>1550</v>
      </c>
      <c r="F206" s="318" t="s">
        <v>1511</v>
      </c>
      <c r="G206" s="318" t="s">
        <v>1561</v>
      </c>
      <c r="H206" s="318" t="s">
        <v>1559</v>
      </c>
      <c r="I206" s="318" t="s">
        <v>1562</v>
      </c>
      <c r="J206" s="318" t="s">
        <v>280</v>
      </c>
      <c r="K206" s="622">
        <v>45413</v>
      </c>
      <c r="L206" s="625">
        <v>45535</v>
      </c>
      <c r="M206" s="623" t="s">
        <v>2124</v>
      </c>
      <c r="N206" s="668">
        <v>21720848</v>
      </c>
      <c r="O206" s="637">
        <v>165</v>
      </c>
      <c r="P206" s="318" t="s">
        <v>245</v>
      </c>
      <c r="Q206" s="318" t="s">
        <v>199</v>
      </c>
      <c r="R206" s="318" t="s">
        <v>199</v>
      </c>
      <c r="S206" s="318" t="s">
        <v>199</v>
      </c>
      <c r="T206" s="318" t="s">
        <v>199</v>
      </c>
      <c r="U206" s="318" t="s">
        <v>832</v>
      </c>
      <c r="V206" s="318" t="s">
        <v>248</v>
      </c>
      <c r="W206" s="318" t="s">
        <v>199</v>
      </c>
      <c r="X206" s="318" t="s">
        <v>199</v>
      </c>
      <c r="Y206" s="318" t="s">
        <v>199</v>
      </c>
      <c r="Z206" s="318" t="s">
        <v>199</v>
      </c>
      <c r="AA206" s="318" t="s">
        <v>199</v>
      </c>
      <c r="AB206" s="318" t="s">
        <v>199</v>
      </c>
      <c r="AC206" s="318" t="s">
        <v>283</v>
      </c>
    </row>
    <row r="207" spans="2:29" s="316" customFormat="1" ht="128.25">
      <c r="B207" s="318" t="s">
        <v>193</v>
      </c>
      <c r="C207" s="620" t="s">
        <v>1644</v>
      </c>
      <c r="D207" s="318" t="s">
        <v>1549</v>
      </c>
      <c r="E207" s="318" t="s">
        <v>1550</v>
      </c>
      <c r="F207" s="318" t="s">
        <v>1511</v>
      </c>
      <c r="G207" s="318" t="s">
        <v>1564</v>
      </c>
      <c r="H207" s="318" t="s">
        <v>1559</v>
      </c>
      <c r="I207" s="318" t="s">
        <v>1565</v>
      </c>
      <c r="J207" s="318" t="s">
        <v>280</v>
      </c>
      <c r="K207" s="622">
        <v>45536</v>
      </c>
      <c r="L207" s="625">
        <v>45626</v>
      </c>
      <c r="M207" s="623" t="s">
        <v>2124</v>
      </c>
      <c r="N207" s="129">
        <v>0</v>
      </c>
      <c r="O207" s="626" t="s">
        <v>206</v>
      </c>
      <c r="P207" s="318" t="s">
        <v>245</v>
      </c>
      <c r="Q207" s="318" t="s">
        <v>199</v>
      </c>
      <c r="R207" s="318" t="s">
        <v>199</v>
      </c>
      <c r="S207" s="318" t="s">
        <v>199</v>
      </c>
      <c r="T207" s="318" t="s">
        <v>199</v>
      </c>
      <c r="U207" s="318" t="s">
        <v>832</v>
      </c>
      <c r="V207" s="318" t="s">
        <v>199</v>
      </c>
      <c r="W207" s="318" t="s">
        <v>199</v>
      </c>
      <c r="X207" s="318" t="s">
        <v>199</v>
      </c>
      <c r="Y207" s="318" t="s">
        <v>199</v>
      </c>
      <c r="Z207" s="318" t="s">
        <v>199</v>
      </c>
      <c r="AA207" s="318" t="s">
        <v>199</v>
      </c>
      <c r="AB207" s="318" t="s">
        <v>199</v>
      </c>
      <c r="AC207" s="318" t="s">
        <v>283</v>
      </c>
    </row>
    <row r="208" spans="2:29" s="316" customFormat="1" ht="99.75">
      <c r="B208" s="318" t="s">
        <v>453</v>
      </c>
      <c r="C208" s="620" t="s">
        <v>454</v>
      </c>
      <c r="D208" s="318" t="s">
        <v>595</v>
      </c>
      <c r="E208" s="318" t="s">
        <v>597</v>
      </c>
      <c r="F208" s="318" t="s">
        <v>552</v>
      </c>
      <c r="G208" s="318" t="s">
        <v>598</v>
      </c>
      <c r="H208" s="318" t="s">
        <v>599</v>
      </c>
      <c r="I208" s="321" t="s">
        <v>600</v>
      </c>
      <c r="J208" s="318" t="s">
        <v>0</v>
      </c>
      <c r="K208" s="622">
        <v>45292</v>
      </c>
      <c r="L208" s="622">
        <v>45473</v>
      </c>
      <c r="M208" s="623">
        <v>1</v>
      </c>
      <c r="N208" s="129">
        <v>2655437400</v>
      </c>
      <c r="O208" s="637" t="s">
        <v>2166</v>
      </c>
      <c r="P208" s="318" t="s">
        <v>526</v>
      </c>
      <c r="Q208" s="318" t="s">
        <v>208</v>
      </c>
      <c r="R208" s="318" t="s">
        <v>199</v>
      </c>
      <c r="S208" s="318" t="s">
        <v>199</v>
      </c>
      <c r="T208" s="318" t="s">
        <v>199</v>
      </c>
      <c r="U208" s="318" t="s">
        <v>364</v>
      </c>
      <c r="V208" s="318" t="s">
        <v>248</v>
      </c>
      <c r="W208" s="318" t="s">
        <v>199</v>
      </c>
      <c r="X208" s="318" t="s">
        <v>199</v>
      </c>
      <c r="Y208" s="318" t="s">
        <v>199</v>
      </c>
      <c r="Z208" s="318" t="s">
        <v>199</v>
      </c>
      <c r="AA208" s="318" t="s">
        <v>402</v>
      </c>
      <c r="AB208" s="318" t="s">
        <v>502</v>
      </c>
      <c r="AC208" s="318" t="s">
        <v>528</v>
      </c>
    </row>
    <row r="209" spans="2:29" s="316" customFormat="1" ht="99.75">
      <c r="B209" s="318" t="s">
        <v>453</v>
      </c>
      <c r="C209" s="620" t="s">
        <v>454</v>
      </c>
      <c r="D209" s="318" t="s">
        <v>595</v>
      </c>
      <c r="E209" s="318" t="s">
        <v>597</v>
      </c>
      <c r="F209" s="318" t="s">
        <v>552</v>
      </c>
      <c r="G209" s="318" t="s">
        <v>602</v>
      </c>
      <c r="H209" s="318" t="s">
        <v>603</v>
      </c>
      <c r="I209" s="321" t="s">
        <v>604</v>
      </c>
      <c r="J209" s="318" t="s">
        <v>0</v>
      </c>
      <c r="K209" s="622">
        <v>45474</v>
      </c>
      <c r="L209" s="622">
        <v>45641</v>
      </c>
      <c r="M209" s="623" t="s">
        <v>2124</v>
      </c>
      <c r="N209" s="129">
        <v>2655437400</v>
      </c>
      <c r="O209" s="318" t="s">
        <v>2166</v>
      </c>
      <c r="P209" s="318" t="s">
        <v>526</v>
      </c>
      <c r="Q209" s="318" t="s">
        <v>208</v>
      </c>
      <c r="R209" s="318" t="s">
        <v>199</v>
      </c>
      <c r="S209" s="318" t="s">
        <v>199</v>
      </c>
      <c r="T209" s="318" t="s">
        <v>199</v>
      </c>
      <c r="U209" s="318" t="s">
        <v>364</v>
      </c>
      <c r="V209" s="318" t="s">
        <v>248</v>
      </c>
      <c r="W209" s="318" t="s">
        <v>199</v>
      </c>
      <c r="X209" s="318" t="s">
        <v>199</v>
      </c>
      <c r="Y209" s="318" t="s">
        <v>199</v>
      </c>
      <c r="Z209" s="318" t="s">
        <v>199</v>
      </c>
      <c r="AA209" s="318" t="s">
        <v>402</v>
      </c>
      <c r="AB209" s="318" t="s">
        <v>502</v>
      </c>
      <c r="AC209" s="318" t="s">
        <v>528</v>
      </c>
    </row>
    <row r="210" spans="2:29" s="316" customFormat="1" ht="99.75">
      <c r="B210" s="318" t="s">
        <v>453</v>
      </c>
      <c r="C210" s="620" t="s">
        <v>454</v>
      </c>
      <c r="D210" s="318" t="s">
        <v>595</v>
      </c>
      <c r="E210" s="318" t="s">
        <v>597</v>
      </c>
      <c r="F210" s="318" t="s">
        <v>552</v>
      </c>
      <c r="G210" s="318" t="s">
        <v>665</v>
      </c>
      <c r="H210" s="318" t="s">
        <v>666</v>
      </c>
      <c r="I210" s="321" t="s">
        <v>667</v>
      </c>
      <c r="J210" s="318" t="s">
        <v>99</v>
      </c>
      <c r="K210" s="622">
        <v>45292</v>
      </c>
      <c r="L210" s="622">
        <v>45641</v>
      </c>
      <c r="M210" s="623" t="s">
        <v>2124</v>
      </c>
      <c r="N210" s="129">
        <v>0</v>
      </c>
      <c r="O210" s="321" t="s">
        <v>206</v>
      </c>
      <c r="P210" s="318" t="s">
        <v>374</v>
      </c>
      <c r="Q210" s="318" t="s">
        <v>199</v>
      </c>
      <c r="R210" s="318" t="s">
        <v>199</v>
      </c>
      <c r="S210" s="318" t="s">
        <v>199</v>
      </c>
      <c r="T210" s="318" t="s">
        <v>199</v>
      </c>
      <c r="U210" s="318" t="s">
        <v>487</v>
      </c>
      <c r="V210" s="318" t="s">
        <v>199</v>
      </c>
      <c r="W210" s="318" t="s">
        <v>199</v>
      </c>
      <c r="X210" s="318" t="s">
        <v>199</v>
      </c>
      <c r="Y210" s="318" t="s">
        <v>199</v>
      </c>
      <c r="Z210" s="318" t="s">
        <v>199</v>
      </c>
      <c r="AA210" s="318" t="s">
        <v>199</v>
      </c>
      <c r="AB210" s="318" t="s">
        <v>199</v>
      </c>
      <c r="AC210" s="318" t="s">
        <v>655</v>
      </c>
    </row>
    <row r="211" spans="2:29" s="316" customFormat="1" ht="128.25">
      <c r="B211" s="318" t="s">
        <v>193</v>
      </c>
      <c r="C211" s="620" t="s">
        <v>1644</v>
      </c>
      <c r="D211" s="318" t="s">
        <v>1412</v>
      </c>
      <c r="E211" s="318" t="s">
        <v>1424</v>
      </c>
      <c r="F211" s="318" t="s">
        <v>1167</v>
      </c>
      <c r="G211" s="318" t="s">
        <v>1432</v>
      </c>
      <c r="H211" s="318" t="s">
        <v>1433</v>
      </c>
      <c r="I211" s="321" t="s">
        <v>1434</v>
      </c>
      <c r="J211" s="627" t="s">
        <v>99</v>
      </c>
      <c r="K211" s="622">
        <v>45292</v>
      </c>
      <c r="L211" s="622">
        <v>45565</v>
      </c>
      <c r="M211" s="623" t="s">
        <v>2124</v>
      </c>
      <c r="N211" s="129">
        <v>0</v>
      </c>
      <c r="O211" s="321" t="s">
        <v>206</v>
      </c>
      <c r="P211" s="318" t="s">
        <v>207</v>
      </c>
      <c r="Q211" s="318" t="s">
        <v>374</v>
      </c>
      <c r="R211" s="318" t="s">
        <v>463</v>
      </c>
      <c r="S211" s="318" t="s">
        <v>199</v>
      </c>
      <c r="T211" s="627" t="s">
        <v>199</v>
      </c>
      <c r="U211" s="318" t="s">
        <v>487</v>
      </c>
      <c r="V211" s="318" t="s">
        <v>199</v>
      </c>
      <c r="W211" s="318" t="s">
        <v>199</v>
      </c>
      <c r="X211" s="318" t="s">
        <v>199</v>
      </c>
      <c r="Y211" s="318" t="s">
        <v>199</v>
      </c>
      <c r="Z211" s="318" t="s">
        <v>199</v>
      </c>
      <c r="AA211" s="318" t="s">
        <v>199</v>
      </c>
      <c r="AB211" s="318" t="s">
        <v>199</v>
      </c>
      <c r="AC211" s="318" t="s">
        <v>497</v>
      </c>
    </row>
    <row r="212" spans="2:29" s="316" customFormat="1" ht="142.5">
      <c r="B212" s="318" t="s">
        <v>453</v>
      </c>
      <c r="C212" s="620" t="s">
        <v>859</v>
      </c>
      <c r="D212" s="318" t="s">
        <v>860</v>
      </c>
      <c r="E212" s="318" t="s">
        <v>973</v>
      </c>
      <c r="F212" s="318" t="s">
        <v>754</v>
      </c>
      <c r="G212" s="318" t="s">
        <v>982</v>
      </c>
      <c r="H212" s="318" t="s">
        <v>1904</v>
      </c>
      <c r="I212" s="321" t="s">
        <v>984</v>
      </c>
      <c r="J212" s="318" t="s">
        <v>99</v>
      </c>
      <c r="K212" s="622">
        <v>45306</v>
      </c>
      <c r="L212" s="622">
        <v>45641</v>
      </c>
      <c r="M212" s="623" t="s">
        <v>2124</v>
      </c>
      <c r="N212" s="129">
        <v>0</v>
      </c>
      <c r="O212" s="626" t="s">
        <v>206</v>
      </c>
      <c r="P212" s="318" t="s">
        <v>423</v>
      </c>
      <c r="Q212" s="318" t="s">
        <v>487</v>
      </c>
      <c r="R212" s="318" t="s">
        <v>199</v>
      </c>
      <c r="S212" s="318" t="s">
        <v>199</v>
      </c>
      <c r="T212" s="318" t="s">
        <v>199</v>
      </c>
      <c r="U212" s="318" t="s">
        <v>356</v>
      </c>
      <c r="V212" s="318" t="s">
        <v>487</v>
      </c>
      <c r="W212" s="318" t="s">
        <v>199</v>
      </c>
      <c r="X212" s="318" t="s">
        <v>199</v>
      </c>
      <c r="Y212" s="318" t="s">
        <v>199</v>
      </c>
      <c r="Z212" s="318" t="s">
        <v>199</v>
      </c>
      <c r="AA212" s="318" t="s">
        <v>199</v>
      </c>
      <c r="AB212" s="318" t="s">
        <v>199</v>
      </c>
      <c r="AC212" s="318" t="s">
        <v>655</v>
      </c>
    </row>
    <row r="213" spans="2:29" s="316" customFormat="1" ht="171">
      <c r="B213" s="318" t="s">
        <v>516</v>
      </c>
      <c r="C213" s="318" t="s">
        <v>517</v>
      </c>
      <c r="D213" s="318" t="s">
        <v>518</v>
      </c>
      <c r="E213" s="318" t="s">
        <v>520</v>
      </c>
      <c r="F213" s="318" t="s">
        <v>281</v>
      </c>
      <c r="G213" s="318" t="s">
        <v>521</v>
      </c>
      <c r="H213" s="318" t="s">
        <v>522</v>
      </c>
      <c r="I213" s="321" t="s">
        <v>523</v>
      </c>
      <c r="J213" s="318" t="s">
        <v>0</v>
      </c>
      <c r="K213" s="622">
        <v>45292</v>
      </c>
      <c r="L213" s="622">
        <v>45412</v>
      </c>
      <c r="M213" s="623">
        <v>1</v>
      </c>
      <c r="N213" s="129">
        <v>25000000</v>
      </c>
      <c r="O213" s="318" t="s">
        <v>2180</v>
      </c>
      <c r="P213" s="318" t="s">
        <v>400</v>
      </c>
      <c r="Q213" s="318" t="s">
        <v>526</v>
      </c>
      <c r="R213" s="318" t="s">
        <v>199</v>
      </c>
      <c r="S213" s="318" t="s">
        <v>199</v>
      </c>
      <c r="T213" s="318" t="s">
        <v>199</v>
      </c>
      <c r="U213" s="318" t="s">
        <v>364</v>
      </c>
      <c r="V213" s="318" t="s">
        <v>248</v>
      </c>
      <c r="W213" s="318" t="s">
        <v>199</v>
      </c>
      <c r="X213" s="318" t="s">
        <v>199</v>
      </c>
      <c r="Y213" s="318" t="s">
        <v>199</v>
      </c>
      <c r="Z213" s="318" t="s">
        <v>199</v>
      </c>
      <c r="AA213" s="318" t="s">
        <v>402</v>
      </c>
      <c r="AB213" s="318" t="s">
        <v>527</v>
      </c>
      <c r="AC213" s="318" t="s">
        <v>528</v>
      </c>
    </row>
    <row r="214" spans="2:29" s="316" customFormat="1" ht="142.5">
      <c r="B214" s="644" t="s">
        <v>453</v>
      </c>
      <c r="C214" s="644" t="s">
        <v>859</v>
      </c>
      <c r="D214" s="644" t="s">
        <v>1173</v>
      </c>
      <c r="E214" s="644" t="s">
        <v>1175</v>
      </c>
      <c r="F214" s="627" t="s">
        <v>1125</v>
      </c>
      <c r="G214" s="644" t="s">
        <v>1180</v>
      </c>
      <c r="H214" s="644" t="s">
        <v>1181</v>
      </c>
      <c r="I214" s="644" t="s">
        <v>1182</v>
      </c>
      <c r="J214" s="627" t="s">
        <v>99</v>
      </c>
      <c r="K214" s="646">
        <v>45418</v>
      </c>
      <c r="L214" s="646">
        <v>45450</v>
      </c>
      <c r="M214" s="623">
        <v>1</v>
      </c>
      <c r="N214" s="145">
        <f>(2*20*1)*(12000000/30/8)</f>
        <v>2000000</v>
      </c>
      <c r="O214" s="649">
        <v>185</v>
      </c>
      <c r="P214" s="627" t="s">
        <v>208</v>
      </c>
      <c r="Q214" s="627" t="s">
        <v>207</v>
      </c>
      <c r="R214" s="627" t="s">
        <v>374</v>
      </c>
      <c r="S214" s="627" t="s">
        <v>354</v>
      </c>
      <c r="T214" s="627" t="s">
        <v>199</v>
      </c>
      <c r="U214" s="318" t="s">
        <v>487</v>
      </c>
      <c r="V214" s="318" t="s">
        <v>248</v>
      </c>
      <c r="W214" s="318" t="s">
        <v>199</v>
      </c>
      <c r="X214" s="318" t="s">
        <v>199</v>
      </c>
      <c r="Y214" s="318" t="s">
        <v>199</v>
      </c>
      <c r="Z214" s="318" t="s">
        <v>199</v>
      </c>
      <c r="AA214" s="647" t="s">
        <v>199</v>
      </c>
      <c r="AB214" s="647" t="s">
        <v>199</v>
      </c>
      <c r="AC214" s="644" t="s">
        <v>655</v>
      </c>
    </row>
    <row r="215" spans="2:29" s="316" customFormat="1" ht="142.5">
      <c r="B215" s="644" t="s">
        <v>453</v>
      </c>
      <c r="C215" s="644" t="s">
        <v>859</v>
      </c>
      <c r="D215" s="644" t="s">
        <v>1173</v>
      </c>
      <c r="E215" s="644" t="s">
        <v>1204</v>
      </c>
      <c r="F215" s="627" t="s">
        <v>1125</v>
      </c>
      <c r="G215" s="644" t="s">
        <v>1208</v>
      </c>
      <c r="H215" s="644" t="s">
        <v>1209</v>
      </c>
      <c r="I215" s="644" t="s">
        <v>1210</v>
      </c>
      <c r="J215" s="627" t="s">
        <v>99</v>
      </c>
      <c r="K215" s="646">
        <v>45581</v>
      </c>
      <c r="L215" s="646">
        <v>45641</v>
      </c>
      <c r="M215" s="623" t="s">
        <v>2124</v>
      </c>
      <c r="N215" s="129">
        <f>41667*8</f>
        <v>333336</v>
      </c>
      <c r="O215" s="321" t="s">
        <v>206</v>
      </c>
      <c r="P215" s="627" t="s">
        <v>207</v>
      </c>
      <c r="Q215" s="627" t="s">
        <v>374</v>
      </c>
      <c r="R215" s="627" t="s">
        <v>354</v>
      </c>
      <c r="S215" s="627" t="s">
        <v>199</v>
      </c>
      <c r="T215" s="627" t="s">
        <v>199</v>
      </c>
      <c r="U215" s="318" t="s">
        <v>487</v>
      </c>
      <c r="V215" s="318" t="s">
        <v>248</v>
      </c>
      <c r="W215" s="318" t="s">
        <v>199</v>
      </c>
      <c r="X215" s="318" t="s">
        <v>199</v>
      </c>
      <c r="Y215" s="318" t="s">
        <v>199</v>
      </c>
      <c r="Z215" s="318" t="s">
        <v>199</v>
      </c>
      <c r="AA215" s="647" t="s">
        <v>199</v>
      </c>
      <c r="AB215" s="647" t="s">
        <v>199</v>
      </c>
      <c r="AC215" s="644" t="s">
        <v>655</v>
      </c>
    </row>
    <row r="216" spans="2:29" s="316" customFormat="1" ht="142.5">
      <c r="B216" s="644" t="s">
        <v>453</v>
      </c>
      <c r="C216" s="644" t="s">
        <v>859</v>
      </c>
      <c r="D216" s="644" t="s">
        <v>1173</v>
      </c>
      <c r="E216" s="644" t="s">
        <v>1184</v>
      </c>
      <c r="F216" s="627" t="s">
        <v>1125</v>
      </c>
      <c r="G216" s="644" t="s">
        <v>1188</v>
      </c>
      <c r="H216" s="644" t="s">
        <v>1189</v>
      </c>
      <c r="I216" s="644" t="s">
        <v>1190</v>
      </c>
      <c r="J216" s="627" t="s">
        <v>99</v>
      </c>
      <c r="K216" s="646">
        <v>45474</v>
      </c>
      <c r="L216" s="646" t="s">
        <v>2181</v>
      </c>
      <c r="M216" s="623" t="s">
        <v>2124</v>
      </c>
      <c r="N216" s="129">
        <f>41667*8</f>
        <v>333336</v>
      </c>
      <c r="O216" s="321" t="s">
        <v>206</v>
      </c>
      <c r="P216" s="627" t="s">
        <v>207</v>
      </c>
      <c r="Q216" s="627" t="s">
        <v>374</v>
      </c>
      <c r="R216" s="627" t="s">
        <v>354</v>
      </c>
      <c r="S216" s="627" t="s">
        <v>199</v>
      </c>
      <c r="T216" s="627" t="s">
        <v>199</v>
      </c>
      <c r="U216" s="318" t="s">
        <v>209</v>
      </c>
      <c r="V216" s="318" t="s">
        <v>248</v>
      </c>
      <c r="W216" s="318" t="s">
        <v>199</v>
      </c>
      <c r="X216" s="318" t="s">
        <v>199</v>
      </c>
      <c r="Y216" s="318" t="s">
        <v>199</v>
      </c>
      <c r="Z216" s="627" t="s">
        <v>199</v>
      </c>
      <c r="AA216" s="647" t="s">
        <v>199</v>
      </c>
      <c r="AB216" s="647" t="s">
        <v>199</v>
      </c>
      <c r="AC216" s="644" t="s">
        <v>655</v>
      </c>
    </row>
    <row r="217" spans="2:29" s="316" customFormat="1" ht="99.75">
      <c r="B217" s="644" t="s">
        <v>453</v>
      </c>
      <c r="C217" s="318" t="s">
        <v>454</v>
      </c>
      <c r="D217" s="644" t="s">
        <v>1122</v>
      </c>
      <c r="E217" s="644" t="s">
        <v>1152</v>
      </c>
      <c r="F217" s="627" t="s">
        <v>1125</v>
      </c>
      <c r="G217" s="644" t="s">
        <v>1156</v>
      </c>
      <c r="H217" s="644" t="s">
        <v>1157</v>
      </c>
      <c r="I217" s="644" t="s">
        <v>1158</v>
      </c>
      <c r="J217" s="627" t="s">
        <v>99</v>
      </c>
      <c r="K217" s="646">
        <v>45544</v>
      </c>
      <c r="L217" s="646">
        <v>45576</v>
      </c>
      <c r="M217" s="623" t="s">
        <v>2124</v>
      </c>
      <c r="N217" s="145">
        <f>(3*20*1)*(12000000/30/8)</f>
        <v>3000000</v>
      </c>
      <c r="O217" s="649">
        <v>185</v>
      </c>
      <c r="P217" s="627" t="s">
        <v>208</v>
      </c>
      <c r="Q217" s="627" t="s">
        <v>207</v>
      </c>
      <c r="R217" s="627" t="s">
        <v>199</v>
      </c>
      <c r="S217" s="627" t="s">
        <v>199</v>
      </c>
      <c r="T217" s="627" t="s">
        <v>199</v>
      </c>
      <c r="U217" s="318" t="s">
        <v>487</v>
      </c>
      <c r="V217" s="318" t="s">
        <v>248</v>
      </c>
      <c r="W217" s="318" t="s">
        <v>199</v>
      </c>
      <c r="X217" s="318" t="s">
        <v>199</v>
      </c>
      <c r="Y217" s="318" t="s">
        <v>199</v>
      </c>
      <c r="Z217" s="318" t="s">
        <v>199</v>
      </c>
      <c r="AA217" s="647" t="s">
        <v>199</v>
      </c>
      <c r="AB217" s="647" t="s">
        <v>199</v>
      </c>
      <c r="AC217" s="644" t="s">
        <v>655</v>
      </c>
    </row>
    <row r="218" spans="2:29" s="316" customFormat="1" ht="99.75">
      <c r="B218" s="644" t="s">
        <v>453</v>
      </c>
      <c r="C218" s="318" t="s">
        <v>454</v>
      </c>
      <c r="D218" s="644" t="s">
        <v>1122</v>
      </c>
      <c r="E218" s="644" t="s">
        <v>1152</v>
      </c>
      <c r="F218" s="627" t="s">
        <v>1125</v>
      </c>
      <c r="G218" s="644" t="s">
        <v>1164</v>
      </c>
      <c r="H218" s="644" t="s">
        <v>1157</v>
      </c>
      <c r="I218" s="644" t="s">
        <v>1165</v>
      </c>
      <c r="J218" s="627" t="s">
        <v>99</v>
      </c>
      <c r="K218" s="646">
        <v>45614</v>
      </c>
      <c r="L218" s="646">
        <v>45646</v>
      </c>
      <c r="M218" s="623" t="s">
        <v>2124</v>
      </c>
      <c r="N218" s="145">
        <f>(2*20*1.1)*(12000000/30/8)</f>
        <v>2200000</v>
      </c>
      <c r="O218" s="649">
        <v>185</v>
      </c>
      <c r="P218" s="627" t="s">
        <v>208</v>
      </c>
      <c r="Q218" s="627" t="s">
        <v>207</v>
      </c>
      <c r="R218" s="627" t="s">
        <v>374</v>
      </c>
      <c r="S218" s="627" t="s">
        <v>199</v>
      </c>
      <c r="T218" s="627" t="s">
        <v>199</v>
      </c>
      <c r="U218" s="318" t="s">
        <v>487</v>
      </c>
      <c r="V218" s="318" t="s">
        <v>248</v>
      </c>
      <c r="W218" s="318" t="s">
        <v>199</v>
      </c>
      <c r="X218" s="318" t="s">
        <v>199</v>
      </c>
      <c r="Y218" s="318" t="s">
        <v>199</v>
      </c>
      <c r="Z218" s="318" t="s">
        <v>199</v>
      </c>
      <c r="AA218" s="647" t="s">
        <v>199</v>
      </c>
      <c r="AB218" s="647" t="s">
        <v>199</v>
      </c>
      <c r="AC218" s="644" t="s">
        <v>655</v>
      </c>
    </row>
    <row r="219" spans="2:29" s="316" customFormat="1" ht="99.75">
      <c r="B219" s="644" t="s">
        <v>453</v>
      </c>
      <c r="C219" s="318" t="s">
        <v>454</v>
      </c>
      <c r="D219" s="644" t="s">
        <v>1122</v>
      </c>
      <c r="E219" s="644" t="s">
        <v>1124</v>
      </c>
      <c r="F219" s="627" t="s">
        <v>1125</v>
      </c>
      <c r="G219" s="644" t="s">
        <v>1145</v>
      </c>
      <c r="H219" s="644" t="s">
        <v>1146</v>
      </c>
      <c r="I219" s="644" t="s">
        <v>1147</v>
      </c>
      <c r="J219" s="627" t="s">
        <v>99</v>
      </c>
      <c r="K219" s="646">
        <v>45454</v>
      </c>
      <c r="L219" s="646">
        <v>45460</v>
      </c>
      <c r="M219" s="623">
        <v>1</v>
      </c>
      <c r="N219" s="145">
        <f>(5*20*0.3)*(12000000/30/8)</f>
        <v>1500000</v>
      </c>
      <c r="O219" s="649">
        <v>185</v>
      </c>
      <c r="P219" s="627" t="s">
        <v>208</v>
      </c>
      <c r="Q219" s="627" t="s">
        <v>247</v>
      </c>
      <c r="R219" s="627" t="s">
        <v>199</v>
      </c>
      <c r="S219" s="627" t="s">
        <v>199</v>
      </c>
      <c r="T219" s="627" t="s">
        <v>199</v>
      </c>
      <c r="U219" s="318" t="s">
        <v>487</v>
      </c>
      <c r="V219" s="318" t="s">
        <v>248</v>
      </c>
      <c r="W219" s="318" t="s">
        <v>199</v>
      </c>
      <c r="X219" s="318" t="s">
        <v>199</v>
      </c>
      <c r="Y219" s="318" t="s">
        <v>199</v>
      </c>
      <c r="Z219" s="318" t="s">
        <v>199</v>
      </c>
      <c r="AA219" s="647" t="s">
        <v>199</v>
      </c>
      <c r="AB219" s="647" t="s">
        <v>199</v>
      </c>
      <c r="AC219" s="644" t="s">
        <v>775</v>
      </c>
    </row>
    <row r="220" spans="2:29" s="316" customFormat="1" ht="142.5">
      <c r="B220" s="644" t="s">
        <v>453</v>
      </c>
      <c r="C220" s="644" t="s">
        <v>859</v>
      </c>
      <c r="D220" s="644" t="s">
        <v>1173</v>
      </c>
      <c r="E220" s="644" t="s">
        <v>1204</v>
      </c>
      <c r="F220" s="627" t="s">
        <v>1125</v>
      </c>
      <c r="G220" s="644" t="s">
        <v>1214</v>
      </c>
      <c r="H220" s="644" t="s">
        <v>1215</v>
      </c>
      <c r="I220" s="644" t="s">
        <v>1216</v>
      </c>
      <c r="J220" s="627" t="s">
        <v>99</v>
      </c>
      <c r="K220" s="646">
        <v>45545</v>
      </c>
      <c r="L220" s="646">
        <v>45576</v>
      </c>
      <c r="M220" s="623" t="s">
        <v>2124</v>
      </c>
      <c r="N220" s="129">
        <f>41667*8</f>
        <v>333336</v>
      </c>
      <c r="O220" s="321" t="s">
        <v>206</v>
      </c>
      <c r="P220" s="627" t="s">
        <v>207</v>
      </c>
      <c r="Q220" s="627" t="s">
        <v>374</v>
      </c>
      <c r="R220" s="627" t="s">
        <v>354</v>
      </c>
      <c r="S220" s="627" t="s">
        <v>890</v>
      </c>
      <c r="T220" s="627" t="s">
        <v>199</v>
      </c>
      <c r="U220" s="318" t="s">
        <v>487</v>
      </c>
      <c r="V220" s="318" t="s">
        <v>248</v>
      </c>
      <c r="W220" s="318" t="s">
        <v>199</v>
      </c>
      <c r="X220" s="318" t="s">
        <v>199</v>
      </c>
      <c r="Y220" s="318" t="s">
        <v>199</v>
      </c>
      <c r="Z220" s="318" t="s">
        <v>199</v>
      </c>
      <c r="AA220" s="647" t="s">
        <v>199</v>
      </c>
      <c r="AB220" s="647" t="s">
        <v>199</v>
      </c>
      <c r="AC220" s="644" t="s">
        <v>655</v>
      </c>
    </row>
    <row r="221" spans="2:29" s="316" customFormat="1" ht="99.75">
      <c r="B221" s="318" t="s">
        <v>453</v>
      </c>
      <c r="C221" s="318" t="s">
        <v>454</v>
      </c>
      <c r="D221" s="318" t="s">
        <v>705</v>
      </c>
      <c r="E221" s="318" t="s">
        <v>706</v>
      </c>
      <c r="F221" s="318" t="s">
        <v>552</v>
      </c>
      <c r="G221" s="318" t="s">
        <v>814</v>
      </c>
      <c r="H221" s="318" t="s">
        <v>814</v>
      </c>
      <c r="I221" s="321" t="s">
        <v>815</v>
      </c>
      <c r="J221" s="318" t="s">
        <v>99</v>
      </c>
      <c r="K221" s="622">
        <v>45383</v>
      </c>
      <c r="L221" s="622">
        <v>45412</v>
      </c>
      <c r="M221" s="623">
        <v>1</v>
      </c>
      <c r="N221" s="129">
        <v>0</v>
      </c>
      <c r="O221" s="321" t="s">
        <v>206</v>
      </c>
      <c r="P221" s="318" t="s">
        <v>374</v>
      </c>
      <c r="Q221" s="318" t="s">
        <v>199</v>
      </c>
      <c r="R221" s="318" t="s">
        <v>199</v>
      </c>
      <c r="S221" s="318" t="s">
        <v>199</v>
      </c>
      <c r="T221" s="318" t="s">
        <v>199</v>
      </c>
      <c r="U221" s="318" t="s">
        <v>487</v>
      </c>
      <c r="V221" s="318" t="s">
        <v>199</v>
      </c>
      <c r="W221" s="318" t="s">
        <v>199</v>
      </c>
      <c r="X221" s="318" t="s">
        <v>199</v>
      </c>
      <c r="Y221" s="318" t="s">
        <v>199</v>
      </c>
      <c r="Z221" s="318" t="s">
        <v>199</v>
      </c>
      <c r="AA221" s="318" t="s">
        <v>199</v>
      </c>
      <c r="AB221" s="318" t="s">
        <v>199</v>
      </c>
      <c r="AC221" s="318" t="s">
        <v>655</v>
      </c>
    </row>
    <row r="222" spans="2:29" s="316" customFormat="1" ht="142.5">
      <c r="B222" s="644" t="s">
        <v>453</v>
      </c>
      <c r="C222" s="644" t="s">
        <v>859</v>
      </c>
      <c r="D222" s="644" t="s">
        <v>1173</v>
      </c>
      <c r="E222" s="644" t="s">
        <v>1184</v>
      </c>
      <c r="F222" s="627" t="s">
        <v>1125</v>
      </c>
      <c r="G222" s="644" t="s">
        <v>1195</v>
      </c>
      <c r="H222" s="644" t="s">
        <v>1196</v>
      </c>
      <c r="I222" s="644" t="s">
        <v>1197</v>
      </c>
      <c r="J222" s="627" t="s">
        <v>99</v>
      </c>
      <c r="K222" s="646">
        <v>45545</v>
      </c>
      <c r="L222" s="646">
        <v>45576</v>
      </c>
      <c r="M222" s="623" t="s">
        <v>2124</v>
      </c>
      <c r="N222" s="129">
        <f>41667*8</f>
        <v>333336</v>
      </c>
      <c r="O222" s="321" t="s">
        <v>206</v>
      </c>
      <c r="P222" s="627" t="s">
        <v>207</v>
      </c>
      <c r="Q222" s="627" t="s">
        <v>374</v>
      </c>
      <c r="R222" s="627" t="s">
        <v>354</v>
      </c>
      <c r="S222" s="627" t="s">
        <v>199</v>
      </c>
      <c r="T222" s="627" t="s">
        <v>199</v>
      </c>
      <c r="U222" s="318" t="s">
        <v>209</v>
      </c>
      <c r="V222" s="318" t="s">
        <v>248</v>
      </c>
      <c r="W222" s="318" t="s">
        <v>199</v>
      </c>
      <c r="X222" s="318" t="s">
        <v>199</v>
      </c>
      <c r="Y222" s="318" t="s">
        <v>199</v>
      </c>
      <c r="Z222" s="318" t="s">
        <v>199</v>
      </c>
      <c r="AA222" s="647" t="s">
        <v>199</v>
      </c>
      <c r="AB222" s="647" t="s">
        <v>199</v>
      </c>
      <c r="AC222" s="644" t="s">
        <v>655</v>
      </c>
    </row>
    <row r="223" spans="2:29" s="316" customFormat="1" ht="171">
      <c r="B223" s="318" t="s">
        <v>516</v>
      </c>
      <c r="C223" s="318" t="s">
        <v>517</v>
      </c>
      <c r="D223" s="318" t="s">
        <v>674</v>
      </c>
      <c r="E223" s="318" t="s">
        <v>676</v>
      </c>
      <c r="F223" s="318" t="s">
        <v>281</v>
      </c>
      <c r="G223" s="318" t="s">
        <v>696</v>
      </c>
      <c r="H223" s="318" t="s">
        <v>696</v>
      </c>
      <c r="I223" s="321" t="s">
        <v>697</v>
      </c>
      <c r="J223" s="318" t="s">
        <v>119</v>
      </c>
      <c r="K223" s="622">
        <v>45413</v>
      </c>
      <c r="L223" s="622">
        <v>45504</v>
      </c>
      <c r="M223" s="623" t="s">
        <v>2124</v>
      </c>
      <c r="N223" s="129">
        <v>20885053.600000001</v>
      </c>
      <c r="O223" s="321" t="s">
        <v>2163</v>
      </c>
      <c r="P223" s="318" t="s">
        <v>400</v>
      </c>
      <c r="Q223" s="318" t="s">
        <v>374</v>
      </c>
      <c r="R223" s="318" t="s">
        <v>199</v>
      </c>
      <c r="S223" s="318" t="s">
        <v>199</v>
      </c>
      <c r="T223" s="318" t="s">
        <v>199</v>
      </c>
      <c r="U223" s="318" t="s">
        <v>364</v>
      </c>
      <c r="V223" s="318" t="s">
        <v>487</v>
      </c>
      <c r="W223" s="318" t="s">
        <v>248</v>
      </c>
      <c r="X223" s="318" t="s">
        <v>199</v>
      </c>
      <c r="Y223" s="318" t="s">
        <v>199</v>
      </c>
      <c r="Z223" s="318" t="s">
        <v>199</v>
      </c>
      <c r="AA223" s="318" t="s">
        <v>402</v>
      </c>
      <c r="AB223" s="318" t="s">
        <v>695</v>
      </c>
      <c r="AC223" s="318" t="s">
        <v>655</v>
      </c>
    </row>
    <row r="224" spans="2:29" s="316" customFormat="1" ht="142.5">
      <c r="B224" s="644" t="s">
        <v>453</v>
      </c>
      <c r="C224" s="644" t="s">
        <v>859</v>
      </c>
      <c r="D224" s="644" t="s">
        <v>1173</v>
      </c>
      <c r="E224" s="644" t="s">
        <v>1204</v>
      </c>
      <c r="F224" s="627" t="s">
        <v>1125</v>
      </c>
      <c r="G224" s="644" t="s">
        <v>1220</v>
      </c>
      <c r="H224" s="644" t="s">
        <v>1221</v>
      </c>
      <c r="I224" s="644" t="s">
        <v>1222</v>
      </c>
      <c r="J224" s="627" t="s">
        <v>99</v>
      </c>
      <c r="K224" s="646">
        <v>45615</v>
      </c>
      <c r="L224" s="646">
        <v>45646</v>
      </c>
      <c r="M224" s="623" t="s">
        <v>2124</v>
      </c>
      <c r="N224" s="129">
        <f>41667*8</f>
        <v>333336</v>
      </c>
      <c r="O224" s="321" t="s">
        <v>206</v>
      </c>
      <c r="P224" s="627" t="s">
        <v>207</v>
      </c>
      <c r="Q224" s="627" t="s">
        <v>374</v>
      </c>
      <c r="R224" s="627" t="s">
        <v>354</v>
      </c>
      <c r="S224" s="627" t="s">
        <v>890</v>
      </c>
      <c r="T224" s="627" t="s">
        <v>199</v>
      </c>
      <c r="U224" s="318" t="s">
        <v>487</v>
      </c>
      <c r="V224" s="318" t="s">
        <v>248</v>
      </c>
      <c r="W224" s="318" t="s">
        <v>199</v>
      </c>
      <c r="X224" s="318" t="s">
        <v>199</v>
      </c>
      <c r="Y224" s="318" t="s">
        <v>199</v>
      </c>
      <c r="Z224" s="318" t="s">
        <v>199</v>
      </c>
      <c r="AA224" s="647" t="s">
        <v>199</v>
      </c>
      <c r="AB224" s="647" t="s">
        <v>199</v>
      </c>
      <c r="AC224" s="644" t="s">
        <v>655</v>
      </c>
    </row>
    <row r="225" spans="2:29" s="316" customFormat="1" ht="142.5">
      <c r="B225" s="644" t="s">
        <v>453</v>
      </c>
      <c r="C225" s="645" t="s">
        <v>859</v>
      </c>
      <c r="D225" s="644" t="s">
        <v>1173</v>
      </c>
      <c r="E225" s="644" t="s">
        <v>1184</v>
      </c>
      <c r="F225" s="627" t="s">
        <v>1125</v>
      </c>
      <c r="G225" s="644" t="s">
        <v>1201</v>
      </c>
      <c r="H225" s="644" t="s">
        <v>1202</v>
      </c>
      <c r="I225" s="644" t="s">
        <v>1203</v>
      </c>
      <c r="J225" s="627" t="s">
        <v>99</v>
      </c>
      <c r="K225" s="646">
        <v>45615</v>
      </c>
      <c r="L225" s="646">
        <v>45646</v>
      </c>
      <c r="M225" s="623" t="s">
        <v>2124</v>
      </c>
      <c r="N225" s="129">
        <f>41667*8</f>
        <v>333336</v>
      </c>
      <c r="O225" s="321" t="s">
        <v>206</v>
      </c>
      <c r="P225" s="627" t="s">
        <v>207</v>
      </c>
      <c r="Q225" s="627" t="s">
        <v>374</v>
      </c>
      <c r="R225" s="627" t="s">
        <v>354</v>
      </c>
      <c r="S225" s="627" t="s">
        <v>199</v>
      </c>
      <c r="T225" s="627" t="s">
        <v>199</v>
      </c>
      <c r="U225" s="318" t="s">
        <v>209</v>
      </c>
      <c r="V225" s="318" t="s">
        <v>248</v>
      </c>
      <c r="W225" s="318" t="s">
        <v>199</v>
      </c>
      <c r="X225" s="318" t="s">
        <v>199</v>
      </c>
      <c r="Y225" s="318" t="s">
        <v>199</v>
      </c>
      <c r="Z225" s="318" t="s">
        <v>199</v>
      </c>
      <c r="AA225" s="647" t="s">
        <v>199</v>
      </c>
      <c r="AB225" s="647" t="s">
        <v>199</v>
      </c>
      <c r="AC225" s="644" t="s">
        <v>655</v>
      </c>
    </row>
    <row r="226" spans="2:29" s="316" customFormat="1" ht="99.75">
      <c r="B226" s="644" t="s">
        <v>453</v>
      </c>
      <c r="C226" s="620" t="s">
        <v>454</v>
      </c>
      <c r="D226" s="644" t="s">
        <v>1122</v>
      </c>
      <c r="E226" s="644" t="s">
        <v>1124</v>
      </c>
      <c r="F226" s="627" t="s">
        <v>1125</v>
      </c>
      <c r="G226" s="644" t="s">
        <v>1132</v>
      </c>
      <c r="H226" s="653" t="s">
        <v>1133</v>
      </c>
      <c r="I226" s="644" t="s">
        <v>1134</v>
      </c>
      <c r="J226" s="627" t="s">
        <v>99</v>
      </c>
      <c r="K226" s="646">
        <v>45404</v>
      </c>
      <c r="L226" s="646">
        <v>45433</v>
      </c>
      <c r="M226" s="623">
        <v>1</v>
      </c>
      <c r="N226" s="145">
        <f>(3*20*1)*(12000000/30/8)</f>
        <v>3000000</v>
      </c>
      <c r="O226" s="649">
        <v>185</v>
      </c>
      <c r="P226" s="627" t="s">
        <v>208</v>
      </c>
      <c r="Q226" s="627" t="s">
        <v>207</v>
      </c>
      <c r="R226" s="627" t="s">
        <v>374</v>
      </c>
      <c r="S226" s="627" t="s">
        <v>199</v>
      </c>
      <c r="T226" s="627" t="s">
        <v>199</v>
      </c>
      <c r="U226" s="318" t="s">
        <v>487</v>
      </c>
      <c r="V226" s="318" t="s">
        <v>248</v>
      </c>
      <c r="W226" s="318" t="s">
        <v>199</v>
      </c>
      <c r="X226" s="318" t="s">
        <v>199</v>
      </c>
      <c r="Y226" s="318" t="s">
        <v>199</v>
      </c>
      <c r="Z226" s="318" t="s">
        <v>199</v>
      </c>
      <c r="AA226" s="647" t="s">
        <v>199</v>
      </c>
      <c r="AB226" s="647" t="s">
        <v>199</v>
      </c>
      <c r="AC226" s="644" t="s">
        <v>655</v>
      </c>
    </row>
    <row r="227" spans="2:29" s="316" customFormat="1" ht="142.5">
      <c r="B227" s="318" t="s">
        <v>453</v>
      </c>
      <c r="C227" s="620" t="s">
        <v>859</v>
      </c>
      <c r="D227" s="318" t="s">
        <v>1223</v>
      </c>
      <c r="E227" s="318" t="s">
        <v>1358</v>
      </c>
      <c r="F227" s="318" t="s">
        <v>1167</v>
      </c>
      <c r="G227" s="318" t="s">
        <v>1361</v>
      </c>
      <c r="H227" s="318" t="s">
        <v>1362</v>
      </c>
      <c r="I227" s="318" t="s">
        <v>1363</v>
      </c>
      <c r="J227" s="627" t="s">
        <v>99</v>
      </c>
      <c r="K227" s="622">
        <v>45458</v>
      </c>
      <c r="L227" s="622">
        <v>45488</v>
      </c>
      <c r="M227" s="623" t="s">
        <v>2124</v>
      </c>
      <c r="N227" s="129">
        <f>(3.2*20*1)*(10000000/30/8)</f>
        <v>2666666.6666666665</v>
      </c>
      <c r="O227" s="318">
        <v>189</v>
      </c>
      <c r="P227" s="318" t="s">
        <v>354</v>
      </c>
      <c r="Q227" s="318" t="s">
        <v>1250</v>
      </c>
      <c r="R227" s="318" t="s">
        <v>400</v>
      </c>
      <c r="S227" s="627" t="s">
        <v>199</v>
      </c>
      <c r="T227" s="627" t="s">
        <v>199</v>
      </c>
      <c r="U227" s="318" t="s">
        <v>487</v>
      </c>
      <c r="V227" s="318" t="s">
        <v>248</v>
      </c>
      <c r="W227" s="318" t="s">
        <v>199</v>
      </c>
      <c r="X227" s="318" t="s">
        <v>199</v>
      </c>
      <c r="Y227" s="318" t="s">
        <v>199</v>
      </c>
      <c r="Z227" s="318" t="s">
        <v>199</v>
      </c>
      <c r="AA227" s="318" t="s">
        <v>402</v>
      </c>
      <c r="AB227" s="318" t="s">
        <v>403</v>
      </c>
      <c r="AC227" s="318" t="s">
        <v>655</v>
      </c>
    </row>
    <row r="228" spans="2:29" s="316" customFormat="1" ht="142.5">
      <c r="B228" s="318" t="s">
        <v>453</v>
      </c>
      <c r="C228" s="620" t="s">
        <v>859</v>
      </c>
      <c r="D228" s="318" t="s">
        <v>1062</v>
      </c>
      <c r="E228" s="318" t="s">
        <v>1071</v>
      </c>
      <c r="F228" s="318" t="s">
        <v>754</v>
      </c>
      <c r="G228" s="318" t="s">
        <v>1072</v>
      </c>
      <c r="H228" s="318" t="s">
        <v>1073</v>
      </c>
      <c r="I228" s="318" t="s">
        <v>1074</v>
      </c>
      <c r="J228" s="318" t="s">
        <v>220</v>
      </c>
      <c r="K228" s="622">
        <v>45352</v>
      </c>
      <c r="L228" s="622">
        <v>45473</v>
      </c>
      <c r="M228" s="623">
        <v>1</v>
      </c>
      <c r="N228" s="669">
        <v>300000000</v>
      </c>
      <c r="O228" s="629">
        <v>309</v>
      </c>
      <c r="P228" s="318" t="s">
        <v>354</v>
      </c>
      <c r="Q228" s="318" t="s">
        <v>199</v>
      </c>
      <c r="R228" s="318" t="s">
        <v>199</v>
      </c>
      <c r="S228" s="318" t="s">
        <v>199</v>
      </c>
      <c r="T228" s="318" t="s">
        <v>199</v>
      </c>
      <c r="U228" s="318" t="s">
        <v>209</v>
      </c>
      <c r="V228" s="318" t="s">
        <v>248</v>
      </c>
      <c r="W228" s="318" t="s">
        <v>199</v>
      </c>
      <c r="X228" s="318" t="s">
        <v>199</v>
      </c>
      <c r="Y228" s="318" t="s">
        <v>199</v>
      </c>
      <c r="Z228" s="318" t="s">
        <v>199</v>
      </c>
      <c r="AA228" s="318" t="s">
        <v>199</v>
      </c>
      <c r="AB228" s="318" t="s">
        <v>199</v>
      </c>
      <c r="AC228" s="318" t="s">
        <v>234</v>
      </c>
    </row>
    <row r="229" spans="2:29" s="316" customFormat="1" ht="142.5">
      <c r="B229" s="318" t="s">
        <v>453</v>
      </c>
      <c r="C229" s="620" t="s">
        <v>859</v>
      </c>
      <c r="D229" s="318" t="s">
        <v>1062</v>
      </c>
      <c r="E229" s="318" t="s">
        <v>1071</v>
      </c>
      <c r="F229" s="318" t="s">
        <v>754</v>
      </c>
      <c r="G229" s="318" t="s">
        <v>1072</v>
      </c>
      <c r="H229" s="318" t="s">
        <v>1073</v>
      </c>
      <c r="I229" s="318" t="s">
        <v>1075</v>
      </c>
      <c r="J229" s="318" t="s">
        <v>220</v>
      </c>
      <c r="K229" s="622">
        <v>45474</v>
      </c>
      <c r="L229" s="622">
        <v>45641</v>
      </c>
      <c r="M229" s="623" t="s">
        <v>2124</v>
      </c>
      <c r="N229" s="631">
        <v>300000000</v>
      </c>
      <c r="O229" s="661">
        <v>309</v>
      </c>
      <c r="P229" s="318" t="s">
        <v>354</v>
      </c>
      <c r="Q229" s="318" t="s">
        <v>199</v>
      </c>
      <c r="R229" s="318" t="s">
        <v>199</v>
      </c>
      <c r="S229" s="318" t="s">
        <v>199</v>
      </c>
      <c r="T229" s="318" t="s">
        <v>199</v>
      </c>
      <c r="U229" s="318" t="s">
        <v>209</v>
      </c>
      <c r="V229" s="318" t="s">
        <v>248</v>
      </c>
      <c r="W229" s="318" t="s">
        <v>199</v>
      </c>
      <c r="X229" s="318" t="s">
        <v>199</v>
      </c>
      <c r="Y229" s="318" t="s">
        <v>199</v>
      </c>
      <c r="Z229" s="318" t="s">
        <v>199</v>
      </c>
      <c r="AA229" s="318" t="s">
        <v>199</v>
      </c>
      <c r="AB229" s="318" t="s">
        <v>199</v>
      </c>
      <c r="AC229" s="318" t="s">
        <v>234</v>
      </c>
    </row>
    <row r="230" spans="2:29" s="316" customFormat="1" ht="171">
      <c r="B230" s="318" t="s">
        <v>193</v>
      </c>
      <c r="C230" s="620" t="s">
        <v>1634</v>
      </c>
      <c r="D230" s="318" t="s">
        <v>235</v>
      </c>
      <c r="E230" s="318" t="s">
        <v>237</v>
      </c>
      <c r="F230" s="318" t="s">
        <v>198</v>
      </c>
      <c r="G230" s="318" t="s">
        <v>239</v>
      </c>
      <c r="H230" s="318" t="s">
        <v>240</v>
      </c>
      <c r="I230" s="321" t="s">
        <v>241</v>
      </c>
      <c r="J230" s="318" t="s">
        <v>72</v>
      </c>
      <c r="K230" s="622">
        <v>45293</v>
      </c>
      <c r="L230" s="622">
        <v>45626</v>
      </c>
      <c r="M230" s="623" t="s">
        <v>2124</v>
      </c>
      <c r="N230" s="639">
        <v>1060902399.6480001</v>
      </c>
      <c r="O230" s="626"/>
      <c r="P230" s="318" t="s">
        <v>245</v>
      </c>
      <c r="Q230" s="318" t="s">
        <v>246</v>
      </c>
      <c r="R230" s="318" t="s">
        <v>247</v>
      </c>
      <c r="S230" s="318" t="s">
        <v>199</v>
      </c>
      <c r="T230" s="318" t="s">
        <v>199</v>
      </c>
      <c r="U230" s="318" t="s">
        <v>209</v>
      </c>
      <c r="V230" s="318" t="s">
        <v>248</v>
      </c>
      <c r="W230" s="318" t="s">
        <v>199</v>
      </c>
      <c r="X230" s="318" t="s">
        <v>199</v>
      </c>
      <c r="Y230" s="318" t="s">
        <v>199</v>
      </c>
      <c r="Z230" s="318" t="s">
        <v>199</v>
      </c>
      <c r="AA230" s="318" t="s">
        <v>199</v>
      </c>
      <c r="AB230" s="318" t="s">
        <v>199</v>
      </c>
      <c r="AC230" s="318" t="s">
        <v>249</v>
      </c>
    </row>
    <row r="231" spans="2:29" s="316" customFormat="1" ht="171">
      <c r="B231" s="318" t="s">
        <v>193</v>
      </c>
      <c r="C231" s="620" t="s">
        <v>1634</v>
      </c>
      <c r="D231" s="318" t="s">
        <v>250</v>
      </c>
      <c r="E231" s="318" t="s">
        <v>269</v>
      </c>
      <c r="F231" s="318" t="s">
        <v>198</v>
      </c>
      <c r="G231" s="318" t="s">
        <v>1935</v>
      </c>
      <c r="H231" s="318" t="s">
        <v>290</v>
      </c>
      <c r="I231" s="318" t="s">
        <v>306</v>
      </c>
      <c r="J231" s="318" t="s">
        <v>280</v>
      </c>
      <c r="K231" s="622">
        <v>45413</v>
      </c>
      <c r="L231" s="625">
        <v>45535</v>
      </c>
      <c r="M231" s="623" t="s">
        <v>2124</v>
      </c>
      <c r="N231" s="129">
        <v>90135064</v>
      </c>
      <c r="O231" s="626" t="s">
        <v>307</v>
      </c>
      <c r="P231" s="318" t="s">
        <v>245</v>
      </c>
      <c r="Q231" s="318" t="s">
        <v>199</v>
      </c>
      <c r="R231" s="318" t="s">
        <v>199</v>
      </c>
      <c r="S231" s="318" t="s">
        <v>199</v>
      </c>
      <c r="T231" s="318" t="s">
        <v>199</v>
      </c>
      <c r="U231" s="318" t="s">
        <v>209</v>
      </c>
      <c r="V231" s="318" t="s">
        <v>248</v>
      </c>
      <c r="W231" s="318" t="s">
        <v>199</v>
      </c>
      <c r="X231" s="318" t="s">
        <v>199</v>
      </c>
      <c r="Y231" s="318" t="s">
        <v>199</v>
      </c>
      <c r="Z231" s="318" t="s">
        <v>199</v>
      </c>
      <c r="AA231" s="318" t="s">
        <v>199</v>
      </c>
      <c r="AB231" s="318" t="s">
        <v>199</v>
      </c>
      <c r="AC231" s="318" t="s">
        <v>294</v>
      </c>
    </row>
    <row r="232" spans="2:29" s="316" customFormat="1" ht="171">
      <c r="B232" s="318" t="s">
        <v>193</v>
      </c>
      <c r="C232" s="620" t="s">
        <v>1634</v>
      </c>
      <c r="D232" s="318" t="s">
        <v>250</v>
      </c>
      <c r="E232" s="318" t="s">
        <v>269</v>
      </c>
      <c r="F232" s="318" t="s">
        <v>198</v>
      </c>
      <c r="G232" s="318" t="s">
        <v>289</v>
      </c>
      <c r="H232" s="318" t="s">
        <v>290</v>
      </c>
      <c r="I232" s="318" t="s">
        <v>291</v>
      </c>
      <c r="J232" s="318" t="s">
        <v>280</v>
      </c>
      <c r="K232" s="622">
        <v>45292</v>
      </c>
      <c r="L232" s="622">
        <v>45412</v>
      </c>
      <c r="M232" s="623">
        <v>1</v>
      </c>
      <c r="N232" s="129">
        <v>100635386</v>
      </c>
      <c r="O232" s="626" t="s">
        <v>293</v>
      </c>
      <c r="P232" s="318" t="s">
        <v>245</v>
      </c>
      <c r="Q232" s="318" t="s">
        <v>199</v>
      </c>
      <c r="R232" s="318" t="s">
        <v>199</v>
      </c>
      <c r="S232" s="318" t="s">
        <v>199</v>
      </c>
      <c r="T232" s="318" t="s">
        <v>199</v>
      </c>
      <c r="U232" s="318" t="s">
        <v>209</v>
      </c>
      <c r="V232" s="318" t="s">
        <v>248</v>
      </c>
      <c r="W232" s="318" t="s">
        <v>199</v>
      </c>
      <c r="X232" s="318" t="s">
        <v>199</v>
      </c>
      <c r="Y232" s="318" t="s">
        <v>199</v>
      </c>
      <c r="Z232" s="318" t="s">
        <v>199</v>
      </c>
      <c r="AA232" s="318" t="s">
        <v>199</v>
      </c>
      <c r="AB232" s="318" t="s">
        <v>199</v>
      </c>
      <c r="AC232" s="318" t="s">
        <v>294</v>
      </c>
    </row>
    <row r="233" spans="2:29" s="316" customFormat="1" ht="171">
      <c r="B233" s="318" t="s">
        <v>193</v>
      </c>
      <c r="C233" s="620" t="s">
        <v>1634</v>
      </c>
      <c r="D233" s="318" t="s">
        <v>250</v>
      </c>
      <c r="E233" s="318" t="s">
        <v>269</v>
      </c>
      <c r="F233" s="318" t="s">
        <v>198</v>
      </c>
      <c r="G233" s="318" t="s">
        <v>316</v>
      </c>
      <c r="H233" s="318" t="s">
        <v>290</v>
      </c>
      <c r="I233" s="318" t="s">
        <v>317</v>
      </c>
      <c r="J233" s="318" t="s">
        <v>280</v>
      </c>
      <c r="K233" s="622">
        <v>45536</v>
      </c>
      <c r="L233" s="625">
        <v>45626</v>
      </c>
      <c r="M233" s="623" t="s">
        <v>2124</v>
      </c>
      <c r="N233" s="129">
        <v>0</v>
      </c>
      <c r="O233" s="321" t="s">
        <v>206</v>
      </c>
      <c r="P233" s="318" t="s">
        <v>245</v>
      </c>
      <c r="Q233" s="318" t="s">
        <v>199</v>
      </c>
      <c r="R233" s="318" t="s">
        <v>199</v>
      </c>
      <c r="S233" s="318" t="s">
        <v>199</v>
      </c>
      <c r="T233" s="318" t="s">
        <v>199</v>
      </c>
      <c r="U233" s="318" t="s">
        <v>209</v>
      </c>
      <c r="V233" s="318" t="s">
        <v>199</v>
      </c>
      <c r="W233" s="318" t="s">
        <v>199</v>
      </c>
      <c r="X233" s="318" t="s">
        <v>199</v>
      </c>
      <c r="Y233" s="318" t="s">
        <v>199</v>
      </c>
      <c r="Z233" s="318" t="s">
        <v>199</v>
      </c>
      <c r="AA233" s="318" t="s">
        <v>199</v>
      </c>
      <c r="AB233" s="318" t="s">
        <v>199</v>
      </c>
      <c r="AC233" s="318" t="s">
        <v>294</v>
      </c>
    </row>
    <row r="234" spans="2:29" s="316" customFormat="1" ht="171">
      <c r="B234" s="318" t="s">
        <v>516</v>
      </c>
      <c r="C234" s="620" t="s">
        <v>517</v>
      </c>
      <c r="D234" s="318" t="s">
        <v>1474</v>
      </c>
      <c r="E234" s="318" t="s">
        <v>1476</v>
      </c>
      <c r="F234" s="318" t="s">
        <v>281</v>
      </c>
      <c r="G234" s="318" t="s">
        <v>1477</v>
      </c>
      <c r="H234" s="318" t="s">
        <v>1478</v>
      </c>
      <c r="I234" s="321" t="s">
        <v>1479</v>
      </c>
      <c r="J234" s="318" t="s">
        <v>537</v>
      </c>
      <c r="K234" s="622">
        <v>45323</v>
      </c>
      <c r="L234" s="622">
        <v>45383</v>
      </c>
      <c r="M234" s="623">
        <v>1</v>
      </c>
      <c r="N234" s="320">
        <f>(3*20*2)*(3886560/30/8)</f>
        <v>1943280</v>
      </c>
      <c r="O234" s="318" t="s">
        <v>2165</v>
      </c>
      <c r="P234" s="318" t="s">
        <v>476</v>
      </c>
      <c r="Q234" s="318" t="s">
        <v>199</v>
      </c>
      <c r="R234" s="318" t="s">
        <v>199</v>
      </c>
      <c r="S234" s="318" t="s">
        <v>199</v>
      </c>
      <c r="T234" s="318" t="s">
        <v>199</v>
      </c>
      <c r="U234" s="318" t="s">
        <v>209</v>
      </c>
      <c r="V234" s="318" t="s">
        <v>248</v>
      </c>
      <c r="W234" s="318" t="s">
        <v>199</v>
      </c>
      <c r="X234" s="318" t="s">
        <v>199</v>
      </c>
      <c r="Y234" s="318" t="s">
        <v>199</v>
      </c>
      <c r="Z234" s="318" t="s">
        <v>199</v>
      </c>
      <c r="AA234" s="318" t="s">
        <v>199</v>
      </c>
      <c r="AB234" s="318" t="s">
        <v>199</v>
      </c>
      <c r="AC234" s="318" t="s">
        <v>538</v>
      </c>
    </row>
    <row r="235" spans="2:29" s="316" customFormat="1" ht="142.5">
      <c r="B235" s="318" t="s">
        <v>453</v>
      </c>
      <c r="C235" s="620" t="s">
        <v>859</v>
      </c>
      <c r="D235" s="318" t="s">
        <v>1223</v>
      </c>
      <c r="E235" s="318" t="s">
        <v>1320</v>
      </c>
      <c r="F235" s="318" t="s">
        <v>1167</v>
      </c>
      <c r="G235" s="318" t="s">
        <v>1327</v>
      </c>
      <c r="H235" s="318" t="s">
        <v>1328</v>
      </c>
      <c r="I235" s="621" t="s">
        <v>1329</v>
      </c>
      <c r="J235" s="627" t="s">
        <v>99</v>
      </c>
      <c r="K235" s="622">
        <v>45505</v>
      </c>
      <c r="L235" s="622">
        <v>45641</v>
      </c>
      <c r="M235" s="623" t="s">
        <v>2124</v>
      </c>
      <c r="N235" s="129">
        <f>(6*20*1)*(10000000/30/8)</f>
        <v>5000000</v>
      </c>
      <c r="O235" s="637">
        <v>189</v>
      </c>
      <c r="P235" s="318" t="s">
        <v>1250</v>
      </c>
      <c r="Q235" s="318" t="s">
        <v>354</v>
      </c>
      <c r="R235" s="627" t="s">
        <v>199</v>
      </c>
      <c r="S235" s="627" t="s">
        <v>199</v>
      </c>
      <c r="T235" s="627" t="s">
        <v>199</v>
      </c>
      <c r="U235" s="318" t="s">
        <v>487</v>
      </c>
      <c r="V235" s="318" t="s">
        <v>248</v>
      </c>
      <c r="W235" s="318" t="s">
        <v>199</v>
      </c>
      <c r="X235" s="318" t="s">
        <v>199</v>
      </c>
      <c r="Y235" s="318" t="s">
        <v>199</v>
      </c>
      <c r="Z235" s="318" t="s">
        <v>199</v>
      </c>
      <c r="AA235" s="318" t="s">
        <v>199</v>
      </c>
      <c r="AB235" s="318" t="s">
        <v>199</v>
      </c>
      <c r="AC235" s="318" t="s">
        <v>199</v>
      </c>
    </row>
    <row r="236" spans="2:29" s="316" customFormat="1" ht="142.5">
      <c r="B236" s="318" t="s">
        <v>453</v>
      </c>
      <c r="C236" s="620" t="s">
        <v>859</v>
      </c>
      <c r="D236" s="318" t="s">
        <v>1223</v>
      </c>
      <c r="E236" s="318" t="s">
        <v>1320</v>
      </c>
      <c r="F236" s="318" t="s">
        <v>1167</v>
      </c>
      <c r="G236" s="318" t="s">
        <v>1333</v>
      </c>
      <c r="H236" s="318" t="s">
        <v>1334</v>
      </c>
      <c r="I236" s="621" t="s">
        <v>1335</v>
      </c>
      <c r="J236" s="627" t="s">
        <v>99</v>
      </c>
      <c r="K236" s="622">
        <v>45536</v>
      </c>
      <c r="L236" s="622">
        <v>45641</v>
      </c>
      <c r="M236" s="623" t="s">
        <v>2124</v>
      </c>
      <c r="N236" s="129">
        <f>(6*20*0.5)*(10000000/30/8)</f>
        <v>2500000</v>
      </c>
      <c r="O236" s="637">
        <v>189</v>
      </c>
      <c r="P236" s="318" t="s">
        <v>1250</v>
      </c>
      <c r="Q236" s="318" t="s">
        <v>354</v>
      </c>
      <c r="R236" s="627" t="s">
        <v>199</v>
      </c>
      <c r="S236" s="627" t="s">
        <v>199</v>
      </c>
      <c r="T236" s="627" t="s">
        <v>199</v>
      </c>
      <c r="U236" s="318" t="s">
        <v>487</v>
      </c>
      <c r="V236" s="318" t="s">
        <v>248</v>
      </c>
      <c r="W236" s="318" t="s">
        <v>199</v>
      </c>
      <c r="X236" s="318" t="s">
        <v>199</v>
      </c>
      <c r="Y236" s="318" t="s">
        <v>199</v>
      </c>
      <c r="Z236" s="318" t="s">
        <v>199</v>
      </c>
      <c r="AA236" s="318" t="s">
        <v>199</v>
      </c>
      <c r="AB236" s="318" t="s">
        <v>199</v>
      </c>
      <c r="AC236" s="318" t="s">
        <v>199</v>
      </c>
    </row>
    <row r="237" spans="2:29" s="316" customFormat="1" ht="142.5">
      <c r="B237" s="318" t="s">
        <v>453</v>
      </c>
      <c r="C237" s="620" t="s">
        <v>859</v>
      </c>
      <c r="D237" s="318" t="s">
        <v>1223</v>
      </c>
      <c r="E237" s="318" t="s">
        <v>1245</v>
      </c>
      <c r="F237" s="318" t="s">
        <v>1167</v>
      </c>
      <c r="G237" s="318" t="s">
        <v>1906</v>
      </c>
      <c r="H237" s="318" t="s">
        <v>1247</v>
      </c>
      <c r="I237" s="621" t="s">
        <v>1248</v>
      </c>
      <c r="J237" s="627" t="s">
        <v>99</v>
      </c>
      <c r="K237" s="622">
        <v>45306</v>
      </c>
      <c r="L237" s="622">
        <v>45319</v>
      </c>
      <c r="M237" s="623">
        <v>1</v>
      </c>
      <c r="N237" s="129">
        <f>(3.5*20*0.5)*(10000000/30/8)</f>
        <v>1458333.3333333333</v>
      </c>
      <c r="O237" s="637">
        <v>189</v>
      </c>
      <c r="P237" s="318" t="s">
        <v>1250</v>
      </c>
      <c r="Q237" s="318" t="s">
        <v>354</v>
      </c>
      <c r="R237" s="627" t="s">
        <v>199</v>
      </c>
      <c r="S237" s="627" t="s">
        <v>199</v>
      </c>
      <c r="T237" s="627" t="s">
        <v>199</v>
      </c>
      <c r="U237" s="318" t="s">
        <v>209</v>
      </c>
      <c r="V237" s="318" t="s">
        <v>248</v>
      </c>
      <c r="W237" s="318" t="s">
        <v>199</v>
      </c>
      <c r="X237" s="318" t="s">
        <v>199</v>
      </c>
      <c r="Y237" s="318" t="s">
        <v>199</v>
      </c>
      <c r="Z237" s="318" t="s">
        <v>199</v>
      </c>
      <c r="AA237" s="318" t="s">
        <v>199</v>
      </c>
      <c r="AB237" s="318" t="s">
        <v>199</v>
      </c>
      <c r="AC237" s="318" t="s">
        <v>199</v>
      </c>
    </row>
    <row r="238" spans="2:29" s="316" customFormat="1" ht="142.5">
      <c r="B238" s="318" t="s">
        <v>453</v>
      </c>
      <c r="C238" s="620" t="s">
        <v>859</v>
      </c>
      <c r="D238" s="318" t="s">
        <v>1105</v>
      </c>
      <c r="E238" s="318" t="s">
        <v>1107</v>
      </c>
      <c r="F238" s="318" t="s">
        <v>754</v>
      </c>
      <c r="G238" s="318" t="s">
        <v>1111</v>
      </c>
      <c r="H238" s="318" t="s">
        <v>1112</v>
      </c>
      <c r="I238" s="318" t="s">
        <v>1113</v>
      </c>
      <c r="J238" s="318" t="s">
        <v>220</v>
      </c>
      <c r="K238" s="622">
        <v>45323</v>
      </c>
      <c r="L238" s="622">
        <v>45641</v>
      </c>
      <c r="M238" s="623" t="s">
        <v>2124</v>
      </c>
      <c r="N238" s="631">
        <v>21600413</v>
      </c>
      <c r="O238" s="661">
        <v>296</v>
      </c>
      <c r="P238" s="318" t="s">
        <v>355</v>
      </c>
      <c r="Q238" s="318" t="s">
        <v>355</v>
      </c>
      <c r="R238" s="318" t="s">
        <v>199</v>
      </c>
      <c r="S238" s="318" t="s">
        <v>199</v>
      </c>
      <c r="T238" s="318" t="s">
        <v>199</v>
      </c>
      <c r="U238" s="318" t="s">
        <v>357</v>
      </c>
      <c r="V238" s="318" t="s">
        <v>417</v>
      </c>
      <c r="W238" s="318" t="s">
        <v>487</v>
      </c>
      <c r="X238" s="318" t="s">
        <v>248</v>
      </c>
      <c r="Y238" s="318" t="s">
        <v>199</v>
      </c>
      <c r="Z238" s="318" t="s">
        <v>199</v>
      </c>
      <c r="AA238" s="318" t="s">
        <v>199</v>
      </c>
      <c r="AB238" s="318" t="s">
        <v>199</v>
      </c>
      <c r="AC238" s="318" t="s">
        <v>958</v>
      </c>
    </row>
    <row r="239" spans="2:29" s="316" customFormat="1" ht="213" customHeight="1">
      <c r="B239" s="318" t="s">
        <v>453</v>
      </c>
      <c r="C239" s="620" t="s">
        <v>859</v>
      </c>
      <c r="D239" s="318" t="s">
        <v>860</v>
      </c>
      <c r="E239" s="318" t="s">
        <v>1076</v>
      </c>
      <c r="F239" s="318" t="s">
        <v>754</v>
      </c>
      <c r="G239" s="318" t="s">
        <v>1077</v>
      </c>
      <c r="H239" s="318" t="s">
        <v>1078</v>
      </c>
      <c r="I239" s="321" t="s">
        <v>1079</v>
      </c>
      <c r="J239" s="318" t="s">
        <v>220</v>
      </c>
      <c r="K239" s="622">
        <v>45292</v>
      </c>
      <c r="L239" s="622">
        <v>45641</v>
      </c>
      <c r="M239" s="623" t="s">
        <v>2124</v>
      </c>
      <c r="N239" s="663">
        <v>613012274</v>
      </c>
      <c r="O239" s="629" t="s">
        <v>2182</v>
      </c>
      <c r="P239" s="318" t="s">
        <v>354</v>
      </c>
      <c r="Q239" s="318" t="s">
        <v>199</v>
      </c>
      <c r="R239" s="318" t="s">
        <v>199</v>
      </c>
      <c r="S239" s="318" t="s">
        <v>199</v>
      </c>
      <c r="T239" s="318" t="s">
        <v>199</v>
      </c>
      <c r="U239" s="318" t="s">
        <v>209</v>
      </c>
      <c r="V239" s="318" t="s">
        <v>248</v>
      </c>
      <c r="W239" s="318" t="s">
        <v>199</v>
      </c>
      <c r="X239" s="318" t="s">
        <v>199</v>
      </c>
      <c r="Y239" s="318" t="s">
        <v>199</v>
      </c>
      <c r="Z239" s="318" t="s">
        <v>199</v>
      </c>
      <c r="AA239" s="318" t="s">
        <v>199</v>
      </c>
      <c r="AB239" s="318" t="s">
        <v>199</v>
      </c>
      <c r="AC239" s="318" t="s">
        <v>234</v>
      </c>
    </row>
    <row r="240" spans="2:29" s="316" customFormat="1" ht="142.5">
      <c r="B240" s="318" t="s">
        <v>453</v>
      </c>
      <c r="C240" s="620" t="s">
        <v>859</v>
      </c>
      <c r="D240" s="318" t="s">
        <v>860</v>
      </c>
      <c r="E240" s="318" t="s">
        <v>953</v>
      </c>
      <c r="F240" s="318" t="s">
        <v>754</v>
      </c>
      <c r="G240" s="318" t="s">
        <v>954</v>
      </c>
      <c r="H240" s="318" t="s">
        <v>955</v>
      </c>
      <c r="I240" s="321" t="s">
        <v>956</v>
      </c>
      <c r="J240" s="318" t="s">
        <v>220</v>
      </c>
      <c r="K240" s="622">
        <v>45566</v>
      </c>
      <c r="L240" s="622">
        <v>45641</v>
      </c>
      <c r="M240" s="623" t="s">
        <v>2124</v>
      </c>
      <c r="N240" s="129">
        <v>0</v>
      </c>
      <c r="O240" s="626" t="s">
        <v>206</v>
      </c>
      <c r="P240" s="318" t="s">
        <v>354</v>
      </c>
      <c r="Q240" s="318" t="s">
        <v>199</v>
      </c>
      <c r="R240" s="318" t="s">
        <v>199</v>
      </c>
      <c r="S240" s="318" t="s">
        <v>199</v>
      </c>
      <c r="T240" s="318" t="s">
        <v>199</v>
      </c>
      <c r="U240" s="318" t="s">
        <v>356</v>
      </c>
      <c r="V240" s="318" t="s">
        <v>417</v>
      </c>
      <c r="W240" s="318" t="s">
        <v>199</v>
      </c>
      <c r="X240" s="318" t="s">
        <v>199</v>
      </c>
      <c r="Y240" s="318" t="s">
        <v>199</v>
      </c>
      <c r="Z240" s="318" t="s">
        <v>199</v>
      </c>
      <c r="AA240" s="318" t="s">
        <v>199</v>
      </c>
      <c r="AB240" s="318" t="s">
        <v>199</v>
      </c>
      <c r="AC240" s="318" t="s">
        <v>958</v>
      </c>
    </row>
    <row r="241" spans="2:29" s="316" customFormat="1" ht="128.25">
      <c r="B241" s="318" t="s">
        <v>193</v>
      </c>
      <c r="C241" s="620" t="s">
        <v>1644</v>
      </c>
      <c r="D241" s="318" t="s">
        <v>1412</v>
      </c>
      <c r="E241" s="318" t="s">
        <v>1424</v>
      </c>
      <c r="F241" s="318" t="s">
        <v>1167</v>
      </c>
      <c r="G241" s="318" t="s">
        <v>1430</v>
      </c>
      <c r="H241" s="318" t="s">
        <v>1426</v>
      </c>
      <c r="I241" s="321" t="s">
        <v>1431</v>
      </c>
      <c r="J241" s="627" t="s">
        <v>99</v>
      </c>
      <c r="K241" s="622">
        <v>45611</v>
      </c>
      <c r="L241" s="622">
        <v>45641</v>
      </c>
      <c r="M241" s="623" t="s">
        <v>2124</v>
      </c>
      <c r="N241" s="129">
        <v>0</v>
      </c>
      <c r="O241" s="321" t="s">
        <v>206</v>
      </c>
      <c r="P241" s="318" t="s">
        <v>207</v>
      </c>
      <c r="Q241" s="318" t="s">
        <v>463</v>
      </c>
      <c r="R241" s="318" t="s">
        <v>199</v>
      </c>
      <c r="S241" s="318" t="s">
        <v>199</v>
      </c>
      <c r="T241" s="627" t="s">
        <v>199</v>
      </c>
      <c r="U241" s="318" t="s">
        <v>417</v>
      </c>
      <c r="V241" s="318" t="s">
        <v>487</v>
      </c>
      <c r="W241" s="318" t="s">
        <v>199</v>
      </c>
      <c r="X241" s="318" t="s">
        <v>199</v>
      </c>
      <c r="Y241" s="318" t="s">
        <v>199</v>
      </c>
      <c r="Z241" s="318" t="s">
        <v>199</v>
      </c>
      <c r="AA241" s="318" t="s">
        <v>199</v>
      </c>
      <c r="AB241" s="318" t="s">
        <v>199</v>
      </c>
      <c r="AC241" s="318" t="s">
        <v>497</v>
      </c>
    </row>
    <row r="242" spans="2:29" s="316" customFormat="1" ht="142.5">
      <c r="B242" s="318" t="s">
        <v>453</v>
      </c>
      <c r="C242" s="620" t="s">
        <v>859</v>
      </c>
      <c r="D242" s="318" t="s">
        <v>860</v>
      </c>
      <c r="E242" s="318" t="s">
        <v>962</v>
      </c>
      <c r="F242" s="318" t="s">
        <v>754</v>
      </c>
      <c r="G242" s="318" t="s">
        <v>963</v>
      </c>
      <c r="H242" s="318" t="s">
        <v>964</v>
      </c>
      <c r="I242" s="321" t="s">
        <v>965</v>
      </c>
      <c r="J242" s="318" t="s">
        <v>220</v>
      </c>
      <c r="K242" s="622">
        <v>45566</v>
      </c>
      <c r="L242" s="622">
        <v>45641</v>
      </c>
      <c r="M242" s="623" t="s">
        <v>2124</v>
      </c>
      <c r="N242" s="631">
        <v>274736648</v>
      </c>
      <c r="O242" s="629" t="s">
        <v>2183</v>
      </c>
      <c r="P242" s="318" t="s">
        <v>354</v>
      </c>
      <c r="Q242" s="318" t="s">
        <v>199</v>
      </c>
      <c r="R242" s="318" t="s">
        <v>199</v>
      </c>
      <c r="S242" s="318" t="s">
        <v>199</v>
      </c>
      <c r="T242" s="318" t="s">
        <v>199</v>
      </c>
      <c r="U242" s="318" t="s">
        <v>209</v>
      </c>
      <c r="V242" s="318" t="s">
        <v>248</v>
      </c>
      <c r="W242" s="318" t="s">
        <v>199</v>
      </c>
      <c r="X242" s="318" t="s">
        <v>199</v>
      </c>
      <c r="Y242" s="318" t="s">
        <v>199</v>
      </c>
      <c r="Z242" s="318" t="s">
        <v>199</v>
      </c>
      <c r="AA242" s="318" t="s">
        <v>199</v>
      </c>
      <c r="AB242" s="318" t="s">
        <v>199</v>
      </c>
      <c r="AC242" s="318" t="s">
        <v>234</v>
      </c>
    </row>
    <row r="243" spans="2:29" s="316" customFormat="1" ht="171">
      <c r="B243" s="318" t="s">
        <v>516</v>
      </c>
      <c r="C243" s="620" t="s">
        <v>517</v>
      </c>
      <c r="D243" s="318" t="s">
        <v>674</v>
      </c>
      <c r="E243" s="318" t="s">
        <v>676</v>
      </c>
      <c r="F243" s="318" t="s">
        <v>281</v>
      </c>
      <c r="G243" s="621" t="s">
        <v>1925</v>
      </c>
      <c r="H243" s="629" t="s">
        <v>1926</v>
      </c>
      <c r="I243" s="621" t="s">
        <v>1927</v>
      </c>
      <c r="J243" s="629" t="s">
        <v>281</v>
      </c>
      <c r="K243" s="638">
        <v>45323</v>
      </c>
      <c r="L243" s="638">
        <v>45626</v>
      </c>
      <c r="M243" s="623" t="s">
        <v>2124</v>
      </c>
      <c r="N243" s="320">
        <v>150000000</v>
      </c>
      <c r="O243" s="318"/>
      <c r="P243" s="318" t="s">
        <v>374</v>
      </c>
      <c r="Q243" s="318" t="s">
        <v>232</v>
      </c>
      <c r="R243" s="318" t="s">
        <v>400</v>
      </c>
      <c r="S243" s="318" t="s">
        <v>199</v>
      </c>
      <c r="T243" s="318" t="s">
        <v>199</v>
      </c>
      <c r="U243" s="318" t="s">
        <v>364</v>
      </c>
      <c r="V243" s="318" t="s">
        <v>248</v>
      </c>
      <c r="W243" s="318" t="s">
        <v>199</v>
      </c>
      <c r="X243" s="318" t="s">
        <v>199</v>
      </c>
      <c r="Y243" s="318" t="s">
        <v>199</v>
      </c>
      <c r="Z243" s="318" t="s">
        <v>199</v>
      </c>
      <c r="AA243" s="318" t="s">
        <v>402</v>
      </c>
      <c r="AB243" s="318" t="s">
        <v>695</v>
      </c>
      <c r="AC243" s="321" t="s">
        <v>261</v>
      </c>
    </row>
    <row r="244" spans="2:29" s="316" customFormat="1" ht="171">
      <c r="B244" s="318" t="s">
        <v>516</v>
      </c>
      <c r="C244" s="620" t="s">
        <v>517</v>
      </c>
      <c r="D244" s="318" t="s">
        <v>674</v>
      </c>
      <c r="E244" s="318" t="s">
        <v>676</v>
      </c>
      <c r="F244" s="318" t="s">
        <v>281</v>
      </c>
      <c r="G244" s="621" t="s">
        <v>1928</v>
      </c>
      <c r="H244" s="629" t="s">
        <v>1929</v>
      </c>
      <c r="I244" s="621" t="s">
        <v>1930</v>
      </c>
      <c r="J244" s="629" t="s">
        <v>281</v>
      </c>
      <c r="K244" s="638">
        <v>45323</v>
      </c>
      <c r="L244" s="638">
        <v>45626</v>
      </c>
      <c r="M244" s="623" t="s">
        <v>2124</v>
      </c>
      <c r="N244" s="320">
        <v>150000000</v>
      </c>
      <c r="O244" s="318"/>
      <c r="P244" s="318" t="s">
        <v>374</v>
      </c>
      <c r="Q244" s="318" t="s">
        <v>232</v>
      </c>
      <c r="R244" s="318" t="s">
        <v>400</v>
      </c>
      <c r="S244" s="318" t="s">
        <v>199</v>
      </c>
      <c r="T244" s="318" t="s">
        <v>199</v>
      </c>
      <c r="U244" s="318" t="s">
        <v>364</v>
      </c>
      <c r="V244" s="318" t="s">
        <v>248</v>
      </c>
      <c r="W244" s="318" t="s">
        <v>199</v>
      </c>
      <c r="X244" s="318" t="s">
        <v>199</v>
      </c>
      <c r="Y244" s="318" t="s">
        <v>199</v>
      </c>
      <c r="Z244" s="318" t="s">
        <v>199</v>
      </c>
      <c r="AA244" s="318" t="s">
        <v>402</v>
      </c>
      <c r="AB244" s="318" t="s">
        <v>695</v>
      </c>
      <c r="AC244" s="321" t="s">
        <v>261</v>
      </c>
    </row>
    <row r="245" spans="2:29" s="316" customFormat="1" ht="409.5">
      <c r="B245" s="318" t="s">
        <v>453</v>
      </c>
      <c r="C245" s="620" t="s">
        <v>859</v>
      </c>
      <c r="D245" s="318" t="s">
        <v>1280</v>
      </c>
      <c r="E245" s="318" t="s">
        <v>1245</v>
      </c>
      <c r="F245" s="318" t="s">
        <v>1167</v>
      </c>
      <c r="G245" s="629" t="s">
        <v>1294</v>
      </c>
      <c r="H245" s="629" t="s">
        <v>2199</v>
      </c>
      <c r="I245" s="629" t="s">
        <v>1295</v>
      </c>
      <c r="J245" s="629" t="s">
        <v>281</v>
      </c>
      <c r="K245" s="638">
        <v>45323</v>
      </c>
      <c r="L245" s="638">
        <v>45626</v>
      </c>
      <c r="M245" s="623" t="s">
        <v>2124</v>
      </c>
      <c r="N245" s="639">
        <v>90069132.609999999</v>
      </c>
      <c r="O245" s="629" t="s">
        <v>2167</v>
      </c>
      <c r="P245" s="318" t="s">
        <v>354</v>
      </c>
      <c r="Q245" s="318" t="s">
        <v>355</v>
      </c>
      <c r="R245" s="318" t="s">
        <v>199</v>
      </c>
      <c r="S245" s="318" t="s">
        <v>199</v>
      </c>
      <c r="T245" s="318" t="s">
        <v>199</v>
      </c>
      <c r="U245" s="318" t="s">
        <v>356</v>
      </c>
      <c r="V245" s="318" t="s">
        <v>248</v>
      </c>
      <c r="W245" s="318" t="s">
        <v>199</v>
      </c>
      <c r="X245" s="318" t="s">
        <v>199</v>
      </c>
      <c r="Y245" s="318" t="s">
        <v>199</v>
      </c>
      <c r="Z245" s="318" t="s">
        <v>199</v>
      </c>
      <c r="AA245" s="318" t="s">
        <v>199</v>
      </c>
      <c r="AB245" s="318" t="s">
        <v>199</v>
      </c>
      <c r="AC245" s="318" t="s">
        <v>234</v>
      </c>
    </row>
    <row r="246" spans="2:29" s="316" customFormat="1" ht="409.5">
      <c r="B246" s="318" t="s">
        <v>453</v>
      </c>
      <c r="C246" s="620" t="s">
        <v>859</v>
      </c>
      <c r="D246" s="318" t="s">
        <v>1280</v>
      </c>
      <c r="E246" s="318" t="s">
        <v>1245</v>
      </c>
      <c r="F246" s="318" t="s">
        <v>1167</v>
      </c>
      <c r="G246" s="629" t="s">
        <v>1300</v>
      </c>
      <c r="H246" s="629" t="s">
        <v>2200</v>
      </c>
      <c r="I246" s="629" t="s">
        <v>1301</v>
      </c>
      <c r="J246" s="629" t="s">
        <v>281</v>
      </c>
      <c r="K246" s="638">
        <v>45323</v>
      </c>
      <c r="L246" s="638">
        <v>45626</v>
      </c>
      <c r="M246" s="623" t="s">
        <v>2124</v>
      </c>
      <c r="N246" s="639">
        <v>90069132.609999999</v>
      </c>
      <c r="O246" s="661" t="s">
        <v>2167</v>
      </c>
      <c r="P246" s="318" t="s">
        <v>354</v>
      </c>
      <c r="Q246" s="318" t="s">
        <v>355</v>
      </c>
      <c r="R246" s="318" t="s">
        <v>199</v>
      </c>
      <c r="S246" s="318" t="s">
        <v>199</v>
      </c>
      <c r="T246" s="318" t="s">
        <v>199</v>
      </c>
      <c r="U246" s="318" t="s">
        <v>356</v>
      </c>
      <c r="V246" s="318" t="s">
        <v>248</v>
      </c>
      <c r="W246" s="318" t="s">
        <v>199</v>
      </c>
      <c r="X246" s="318" t="s">
        <v>199</v>
      </c>
      <c r="Y246" s="318" t="s">
        <v>199</v>
      </c>
      <c r="Z246" s="318" t="s">
        <v>199</v>
      </c>
      <c r="AA246" s="318" t="s">
        <v>199</v>
      </c>
      <c r="AB246" s="318" t="s">
        <v>199</v>
      </c>
      <c r="AC246" s="318" t="s">
        <v>234</v>
      </c>
    </row>
    <row r="247" spans="2:29" s="316" customFormat="1" ht="409.5">
      <c r="B247" s="318" t="s">
        <v>453</v>
      </c>
      <c r="C247" s="620" t="s">
        <v>859</v>
      </c>
      <c r="D247" s="318" t="s">
        <v>1280</v>
      </c>
      <c r="E247" s="318" t="s">
        <v>1245</v>
      </c>
      <c r="F247" s="318" t="s">
        <v>1167</v>
      </c>
      <c r="G247" s="629" t="s">
        <v>1298</v>
      </c>
      <c r="H247" s="629" t="s">
        <v>2201</v>
      </c>
      <c r="I247" s="629" t="s">
        <v>1299</v>
      </c>
      <c r="J247" s="629" t="s">
        <v>281</v>
      </c>
      <c r="K247" s="638">
        <v>45323</v>
      </c>
      <c r="L247" s="638">
        <v>45626</v>
      </c>
      <c r="M247" s="623" t="s">
        <v>2124</v>
      </c>
      <c r="N247" s="639">
        <v>90069132.609999999</v>
      </c>
      <c r="O247" s="661" t="s">
        <v>2167</v>
      </c>
      <c r="P247" s="318" t="s">
        <v>354</v>
      </c>
      <c r="Q247" s="318" t="s">
        <v>355</v>
      </c>
      <c r="R247" s="318" t="s">
        <v>199</v>
      </c>
      <c r="S247" s="318" t="s">
        <v>199</v>
      </c>
      <c r="T247" s="318" t="s">
        <v>199</v>
      </c>
      <c r="U247" s="318" t="s">
        <v>356</v>
      </c>
      <c r="V247" s="318" t="s">
        <v>248</v>
      </c>
      <c r="W247" s="318" t="s">
        <v>199</v>
      </c>
      <c r="X247" s="318" t="s">
        <v>199</v>
      </c>
      <c r="Y247" s="318" t="s">
        <v>199</v>
      </c>
      <c r="Z247" s="318" t="s">
        <v>199</v>
      </c>
      <c r="AA247" s="318" t="s">
        <v>199</v>
      </c>
      <c r="AB247" s="318" t="s">
        <v>199</v>
      </c>
      <c r="AC247" s="318" t="s">
        <v>234</v>
      </c>
    </row>
    <row r="248" spans="2:29" s="316" customFormat="1" ht="409.5">
      <c r="B248" s="318" t="s">
        <v>453</v>
      </c>
      <c r="C248" s="620" t="s">
        <v>859</v>
      </c>
      <c r="D248" s="318" t="s">
        <v>1280</v>
      </c>
      <c r="E248" s="318" t="s">
        <v>1245</v>
      </c>
      <c r="F248" s="318" t="s">
        <v>1167</v>
      </c>
      <c r="G248" s="629" t="s">
        <v>1296</v>
      </c>
      <c r="H248" s="629" t="s">
        <v>2202</v>
      </c>
      <c r="I248" s="629" t="s">
        <v>1297</v>
      </c>
      <c r="J248" s="629" t="s">
        <v>281</v>
      </c>
      <c r="K248" s="638">
        <v>45323</v>
      </c>
      <c r="L248" s="638">
        <v>45626</v>
      </c>
      <c r="M248" s="623" t="s">
        <v>2124</v>
      </c>
      <c r="N248" s="639">
        <v>90069132.609999999</v>
      </c>
      <c r="O248" s="661" t="s">
        <v>2167</v>
      </c>
      <c r="P248" s="318" t="s">
        <v>354</v>
      </c>
      <c r="Q248" s="318" t="s">
        <v>355</v>
      </c>
      <c r="R248" s="318" t="s">
        <v>199</v>
      </c>
      <c r="S248" s="318" t="s">
        <v>199</v>
      </c>
      <c r="T248" s="318" t="s">
        <v>199</v>
      </c>
      <c r="U248" s="318" t="s">
        <v>356</v>
      </c>
      <c r="V248" s="318" t="s">
        <v>248</v>
      </c>
      <c r="W248" s="318" t="s">
        <v>199</v>
      </c>
      <c r="X248" s="318" t="s">
        <v>199</v>
      </c>
      <c r="Y248" s="318" t="s">
        <v>199</v>
      </c>
      <c r="Z248" s="318" t="s">
        <v>199</v>
      </c>
      <c r="AA248" s="318" t="s">
        <v>199</v>
      </c>
      <c r="AB248" s="318" t="s">
        <v>199</v>
      </c>
      <c r="AC248" s="318" t="s">
        <v>234</v>
      </c>
    </row>
    <row r="249" spans="2:29" s="316" customFormat="1" ht="142.5">
      <c r="B249" s="318" t="s">
        <v>453</v>
      </c>
      <c r="C249" s="620" t="s">
        <v>859</v>
      </c>
      <c r="D249" s="318" t="s">
        <v>1223</v>
      </c>
      <c r="E249" s="318" t="s">
        <v>1320</v>
      </c>
      <c r="F249" s="318" t="s">
        <v>1167</v>
      </c>
      <c r="G249" s="318" t="s">
        <v>1342</v>
      </c>
      <c r="H249" s="318" t="s">
        <v>1343</v>
      </c>
      <c r="I249" s="621" t="s">
        <v>1344</v>
      </c>
      <c r="J249" s="627" t="s">
        <v>99</v>
      </c>
      <c r="K249" s="622">
        <v>45566</v>
      </c>
      <c r="L249" s="622">
        <v>45626</v>
      </c>
      <c r="M249" s="623" t="s">
        <v>2124</v>
      </c>
      <c r="N249" s="129">
        <f>(4.8*20*2)*(10000000/30/8)</f>
        <v>8000000</v>
      </c>
      <c r="O249" s="637">
        <v>189</v>
      </c>
      <c r="P249" s="318" t="s">
        <v>1250</v>
      </c>
      <c r="Q249" s="318" t="s">
        <v>1267</v>
      </c>
      <c r="R249" s="318" t="s">
        <v>354</v>
      </c>
      <c r="S249" s="627" t="s">
        <v>199</v>
      </c>
      <c r="T249" s="627" t="s">
        <v>199</v>
      </c>
      <c r="U249" s="318" t="s">
        <v>487</v>
      </c>
      <c r="V249" s="318" t="s">
        <v>248</v>
      </c>
      <c r="W249" s="318" t="s">
        <v>199</v>
      </c>
      <c r="X249" s="318" t="s">
        <v>199</v>
      </c>
      <c r="Y249" s="318" t="s">
        <v>199</v>
      </c>
      <c r="Z249" s="318" t="s">
        <v>199</v>
      </c>
      <c r="AA249" s="318" t="s">
        <v>199</v>
      </c>
      <c r="AB249" s="318" t="s">
        <v>199</v>
      </c>
      <c r="AC249" s="318" t="s">
        <v>199</v>
      </c>
    </row>
    <row r="250" spans="2:29" s="316" customFormat="1" ht="99.75">
      <c r="B250" s="318" t="s">
        <v>453</v>
      </c>
      <c r="C250" s="620" t="s">
        <v>454</v>
      </c>
      <c r="D250" s="318" t="s">
        <v>705</v>
      </c>
      <c r="E250" s="318" t="s">
        <v>706</v>
      </c>
      <c r="F250" s="318" t="s">
        <v>552</v>
      </c>
      <c r="G250" s="633" t="s">
        <v>755</v>
      </c>
      <c r="H250" s="633" t="s">
        <v>756</v>
      </c>
      <c r="I250" s="321" t="s">
        <v>757</v>
      </c>
      <c r="J250" s="318" t="s">
        <v>0</v>
      </c>
      <c r="K250" s="622">
        <v>45473</v>
      </c>
      <c r="L250" s="622">
        <v>45641</v>
      </c>
      <c r="M250" s="623" t="s">
        <v>2124</v>
      </c>
      <c r="N250" s="648">
        <v>3722000</v>
      </c>
      <c r="O250" s="634">
        <v>247</v>
      </c>
      <c r="P250" s="318" t="s">
        <v>449</v>
      </c>
      <c r="Q250" s="318" t="s">
        <v>208</v>
      </c>
      <c r="R250" s="318" t="s">
        <v>354</v>
      </c>
      <c r="S250" s="318" t="s">
        <v>374</v>
      </c>
      <c r="T250" s="318" t="s">
        <v>199</v>
      </c>
      <c r="U250" s="318" t="s">
        <v>487</v>
      </c>
      <c r="V250" s="318" t="s">
        <v>248</v>
      </c>
      <c r="W250" s="318" t="s">
        <v>1622</v>
      </c>
      <c r="X250" s="318" t="s">
        <v>199</v>
      </c>
      <c r="Y250" s="318" t="s">
        <v>199</v>
      </c>
      <c r="Z250" s="318" t="s">
        <v>199</v>
      </c>
      <c r="AA250" s="318" t="s">
        <v>199</v>
      </c>
      <c r="AB250" s="318" t="s">
        <v>199</v>
      </c>
      <c r="AC250" s="318" t="s">
        <v>664</v>
      </c>
    </row>
    <row r="251" spans="2:29" s="316" customFormat="1" ht="171">
      <c r="B251" s="318" t="s">
        <v>516</v>
      </c>
      <c r="C251" s="620" t="s">
        <v>517</v>
      </c>
      <c r="D251" s="318" t="s">
        <v>539</v>
      </c>
      <c r="E251" s="318" t="s">
        <v>571</v>
      </c>
      <c r="F251" s="318" t="s">
        <v>281</v>
      </c>
      <c r="G251" s="318" t="s">
        <v>588</v>
      </c>
      <c r="H251" s="318" t="s">
        <v>589</v>
      </c>
      <c r="I251" s="321" t="s">
        <v>590</v>
      </c>
      <c r="J251" s="318" t="s">
        <v>537</v>
      </c>
      <c r="K251" s="622">
        <v>45383</v>
      </c>
      <c r="L251" s="622">
        <v>45641</v>
      </c>
      <c r="M251" s="623" t="s">
        <v>2124</v>
      </c>
      <c r="N251" s="129">
        <f>(4*20*8.5)*(3886560/30/8)</f>
        <v>11011920</v>
      </c>
      <c r="O251" s="318" t="s">
        <v>2165</v>
      </c>
      <c r="P251" s="318" t="s">
        <v>400</v>
      </c>
      <c r="Q251" s="318" t="s">
        <v>199</v>
      </c>
      <c r="R251" s="318" t="s">
        <v>199</v>
      </c>
      <c r="S251" s="318" t="s">
        <v>199</v>
      </c>
      <c r="T251" s="318" t="s">
        <v>199</v>
      </c>
      <c r="U251" s="318" t="s">
        <v>364</v>
      </c>
      <c r="V251" s="318" t="s">
        <v>248</v>
      </c>
      <c r="W251" s="318" t="s">
        <v>199</v>
      </c>
      <c r="X251" s="318" t="s">
        <v>199</v>
      </c>
      <c r="Y251" s="318" t="s">
        <v>199</v>
      </c>
      <c r="Z251" s="318" t="s">
        <v>199</v>
      </c>
      <c r="AA251" s="318" t="s">
        <v>402</v>
      </c>
      <c r="AB251" s="318" t="s">
        <v>403</v>
      </c>
      <c r="AC251" s="318" t="s">
        <v>538</v>
      </c>
    </row>
    <row r="252" spans="2:29" s="316" customFormat="1" ht="171">
      <c r="B252" s="318" t="s">
        <v>516</v>
      </c>
      <c r="C252" s="620" t="s">
        <v>517</v>
      </c>
      <c r="D252" s="318" t="s">
        <v>1474</v>
      </c>
      <c r="E252" s="318" t="s">
        <v>1476</v>
      </c>
      <c r="F252" s="318" t="s">
        <v>281</v>
      </c>
      <c r="G252" s="318" t="s">
        <v>1482</v>
      </c>
      <c r="H252" s="318" t="s">
        <v>1482</v>
      </c>
      <c r="I252" s="321" t="s">
        <v>1483</v>
      </c>
      <c r="J252" s="318" t="s">
        <v>537</v>
      </c>
      <c r="K252" s="622">
        <v>45414</v>
      </c>
      <c r="L252" s="622">
        <v>45641</v>
      </c>
      <c r="M252" s="623" t="s">
        <v>2124</v>
      </c>
      <c r="N252" s="129">
        <f>(3*20*6.5)*(3886560/30/8)</f>
        <v>6315660</v>
      </c>
      <c r="O252" s="318" t="s">
        <v>2165</v>
      </c>
      <c r="P252" s="318" t="s">
        <v>476</v>
      </c>
      <c r="Q252" s="318" t="s">
        <v>199</v>
      </c>
      <c r="R252" s="318" t="s">
        <v>199</v>
      </c>
      <c r="S252" s="318" t="s">
        <v>199</v>
      </c>
      <c r="T252" s="318" t="s">
        <v>199</v>
      </c>
      <c r="U252" s="318" t="s">
        <v>209</v>
      </c>
      <c r="V252" s="318" t="s">
        <v>248</v>
      </c>
      <c r="W252" s="318" t="s">
        <v>199</v>
      </c>
      <c r="X252" s="318" t="s">
        <v>199</v>
      </c>
      <c r="Y252" s="318" t="s">
        <v>199</v>
      </c>
      <c r="Z252" s="318" t="s">
        <v>199</v>
      </c>
      <c r="AA252" s="318" t="s">
        <v>199</v>
      </c>
      <c r="AB252" s="318" t="s">
        <v>199</v>
      </c>
      <c r="AC252" s="318" t="s">
        <v>538</v>
      </c>
    </row>
    <row r="253" spans="2:29" s="316" customFormat="1" ht="142.5">
      <c r="B253" s="318" t="s">
        <v>453</v>
      </c>
      <c r="C253" s="620" t="s">
        <v>859</v>
      </c>
      <c r="D253" s="318" t="s">
        <v>1223</v>
      </c>
      <c r="E253" s="318" t="s">
        <v>1370</v>
      </c>
      <c r="F253" s="318" t="s">
        <v>1167</v>
      </c>
      <c r="G253" s="318" t="s">
        <v>1371</v>
      </c>
      <c r="H253" s="318" t="s">
        <v>1372</v>
      </c>
      <c r="I253" s="321" t="s">
        <v>1373</v>
      </c>
      <c r="J253" s="627" t="s">
        <v>99</v>
      </c>
      <c r="K253" s="622">
        <v>45306</v>
      </c>
      <c r="L253" s="622">
        <v>45534</v>
      </c>
      <c r="M253" s="623" t="s">
        <v>2124</v>
      </c>
      <c r="N253" s="129">
        <v>0</v>
      </c>
      <c r="O253" s="321" t="s">
        <v>206</v>
      </c>
      <c r="P253" s="318" t="s">
        <v>355</v>
      </c>
      <c r="Q253" s="318" t="s">
        <v>199</v>
      </c>
      <c r="R253" s="318" t="s">
        <v>199</v>
      </c>
      <c r="S253" s="318" t="s">
        <v>199</v>
      </c>
      <c r="T253" s="318" t="s">
        <v>199</v>
      </c>
      <c r="U253" s="318" t="s">
        <v>417</v>
      </c>
      <c r="V253" s="318" t="s">
        <v>199</v>
      </c>
      <c r="W253" s="318" t="s">
        <v>199</v>
      </c>
      <c r="X253" s="318" t="s">
        <v>199</v>
      </c>
      <c r="Y253" s="318" t="s">
        <v>199</v>
      </c>
      <c r="Z253" s="318" t="s">
        <v>199</v>
      </c>
      <c r="AA253" s="318" t="s">
        <v>199</v>
      </c>
      <c r="AB253" s="318" t="s">
        <v>199</v>
      </c>
      <c r="AC253" s="318" t="s">
        <v>497</v>
      </c>
    </row>
    <row r="254" spans="2:29" s="316" customFormat="1" ht="171">
      <c r="B254" s="318" t="s">
        <v>516</v>
      </c>
      <c r="C254" s="620" t="s">
        <v>517</v>
      </c>
      <c r="D254" s="318" t="s">
        <v>539</v>
      </c>
      <c r="E254" s="318" t="s">
        <v>541</v>
      </c>
      <c r="F254" s="318" t="s">
        <v>281</v>
      </c>
      <c r="G254" s="318" t="s">
        <v>564</v>
      </c>
      <c r="H254" s="318" t="s">
        <v>565</v>
      </c>
      <c r="I254" s="321" t="s">
        <v>566</v>
      </c>
      <c r="J254" s="318" t="s">
        <v>537</v>
      </c>
      <c r="K254" s="622">
        <v>45383</v>
      </c>
      <c r="L254" s="622">
        <v>45641</v>
      </c>
      <c r="M254" s="623" t="s">
        <v>2124</v>
      </c>
      <c r="N254" s="129">
        <f>(3*20*8.5)*(3886560/30/8)</f>
        <v>8258940</v>
      </c>
      <c r="O254" s="318" t="s">
        <v>2165</v>
      </c>
      <c r="P254" s="318" t="s">
        <v>401</v>
      </c>
      <c r="Q254" s="318" t="s">
        <v>199</v>
      </c>
      <c r="R254" s="318" t="s">
        <v>199</v>
      </c>
      <c r="S254" s="318" t="s">
        <v>199</v>
      </c>
      <c r="T254" s="318" t="s">
        <v>199</v>
      </c>
      <c r="U254" s="318" t="s">
        <v>364</v>
      </c>
      <c r="V254" s="318" t="s">
        <v>248</v>
      </c>
      <c r="W254" s="318" t="s">
        <v>199</v>
      </c>
      <c r="X254" s="318" t="s">
        <v>199</v>
      </c>
      <c r="Y254" s="318" t="s">
        <v>199</v>
      </c>
      <c r="Z254" s="318" t="s">
        <v>199</v>
      </c>
      <c r="AA254" s="318" t="s">
        <v>365</v>
      </c>
      <c r="AB254" s="318" t="s">
        <v>366</v>
      </c>
      <c r="AC254" s="318" t="s">
        <v>538</v>
      </c>
    </row>
    <row r="255" spans="2:29" s="316" customFormat="1" ht="142.5">
      <c r="B255" s="318" t="s">
        <v>453</v>
      </c>
      <c r="C255" s="620" t="s">
        <v>859</v>
      </c>
      <c r="D255" s="318" t="s">
        <v>860</v>
      </c>
      <c r="E255" s="318" t="s">
        <v>862</v>
      </c>
      <c r="F255" s="318" t="s">
        <v>754</v>
      </c>
      <c r="G255" s="318" t="s">
        <v>891</v>
      </c>
      <c r="H255" s="318" t="s">
        <v>891</v>
      </c>
      <c r="I255" s="318" t="s">
        <v>892</v>
      </c>
      <c r="J255" s="318" t="s">
        <v>220</v>
      </c>
      <c r="K255" s="622">
        <v>45323</v>
      </c>
      <c r="L255" s="625">
        <v>45626</v>
      </c>
      <c r="M255" s="623" t="s">
        <v>2124</v>
      </c>
      <c r="N255" s="631">
        <v>340530400</v>
      </c>
      <c r="O255" s="629" t="s">
        <v>2184</v>
      </c>
      <c r="P255" s="318" t="s">
        <v>354</v>
      </c>
      <c r="Q255" s="318" t="s">
        <v>890</v>
      </c>
      <c r="R255" s="318" t="s">
        <v>199</v>
      </c>
      <c r="S255" s="318" t="s">
        <v>199</v>
      </c>
      <c r="T255" s="318" t="s">
        <v>199</v>
      </c>
      <c r="U255" s="318" t="s">
        <v>487</v>
      </c>
      <c r="V255" s="318" t="s">
        <v>248</v>
      </c>
      <c r="W255" s="318" t="s">
        <v>199</v>
      </c>
      <c r="X255" s="318" t="s">
        <v>199</v>
      </c>
      <c r="Y255" s="318" t="s">
        <v>199</v>
      </c>
      <c r="Z255" s="318" t="s">
        <v>199</v>
      </c>
      <c r="AA255" s="318" t="s">
        <v>408</v>
      </c>
      <c r="AB255" s="318" t="s">
        <v>409</v>
      </c>
      <c r="AC255" s="318" t="s">
        <v>234</v>
      </c>
    </row>
    <row r="256" spans="2:29" s="316" customFormat="1" ht="409.5">
      <c r="B256" s="318" t="s">
        <v>516</v>
      </c>
      <c r="C256" s="620" t="s">
        <v>517</v>
      </c>
      <c r="D256" s="318" t="s">
        <v>674</v>
      </c>
      <c r="E256" s="318" t="s">
        <v>676</v>
      </c>
      <c r="F256" s="318" t="s">
        <v>281</v>
      </c>
      <c r="G256" s="629" t="s">
        <v>947</v>
      </c>
      <c r="H256" s="629" t="s">
        <v>948</v>
      </c>
      <c r="I256" s="629" t="s">
        <v>949</v>
      </c>
      <c r="J256" s="629" t="s">
        <v>281</v>
      </c>
      <c r="K256" s="638">
        <v>45323</v>
      </c>
      <c r="L256" s="638">
        <v>45626</v>
      </c>
      <c r="M256" s="623" t="s">
        <v>2124</v>
      </c>
      <c r="N256" s="631">
        <v>90069132.609999999</v>
      </c>
      <c r="O256" s="629" t="s">
        <v>2167</v>
      </c>
      <c r="P256" s="318" t="s">
        <v>374</v>
      </c>
      <c r="Q256" s="318" t="s">
        <v>232</v>
      </c>
      <c r="R256" s="318" t="s">
        <v>208</v>
      </c>
      <c r="S256" s="318" t="s">
        <v>199</v>
      </c>
      <c r="T256" s="318" t="s">
        <v>199</v>
      </c>
      <c r="U256" s="621" t="s">
        <v>832</v>
      </c>
      <c r="V256" s="318" t="s">
        <v>248</v>
      </c>
      <c r="W256" s="318" t="s">
        <v>199</v>
      </c>
      <c r="X256" s="318" t="s">
        <v>199</v>
      </c>
      <c r="Y256" s="318" t="s">
        <v>199</v>
      </c>
      <c r="Z256" s="318" t="s">
        <v>199</v>
      </c>
      <c r="AA256" s="318" t="s">
        <v>199</v>
      </c>
      <c r="AB256" s="318" t="s">
        <v>199</v>
      </c>
      <c r="AC256" s="321" t="s">
        <v>261</v>
      </c>
    </row>
    <row r="257" spans="2:29" s="316" customFormat="1" ht="409.5">
      <c r="B257" s="318" t="s">
        <v>453</v>
      </c>
      <c r="C257" s="620" t="s">
        <v>859</v>
      </c>
      <c r="D257" s="318" t="s">
        <v>1280</v>
      </c>
      <c r="E257" s="318" t="s">
        <v>1245</v>
      </c>
      <c r="F257" s="318" t="s">
        <v>1167</v>
      </c>
      <c r="G257" s="629" t="s">
        <v>1292</v>
      </c>
      <c r="H257" s="629" t="s">
        <v>1909</v>
      </c>
      <c r="I257" s="629" t="s">
        <v>1293</v>
      </c>
      <c r="J257" s="629" t="s">
        <v>281</v>
      </c>
      <c r="K257" s="638">
        <v>45323</v>
      </c>
      <c r="L257" s="638">
        <v>45626</v>
      </c>
      <c r="M257" s="623" t="s">
        <v>2124</v>
      </c>
      <c r="N257" s="639">
        <v>150000000</v>
      </c>
      <c r="O257" s="629" t="s">
        <v>2167</v>
      </c>
      <c r="P257" s="318" t="s">
        <v>354</v>
      </c>
      <c r="Q257" s="318" t="s">
        <v>355</v>
      </c>
      <c r="R257" s="318" t="s">
        <v>199</v>
      </c>
      <c r="S257" s="318" t="s">
        <v>199</v>
      </c>
      <c r="T257" s="318" t="s">
        <v>199</v>
      </c>
      <c r="U257" s="318" t="s">
        <v>356</v>
      </c>
      <c r="V257" s="318" t="s">
        <v>248</v>
      </c>
      <c r="W257" s="318" t="s">
        <v>199</v>
      </c>
      <c r="X257" s="318" t="s">
        <v>199</v>
      </c>
      <c r="Y257" s="318" t="s">
        <v>199</v>
      </c>
      <c r="Z257" s="318" t="s">
        <v>199</v>
      </c>
      <c r="AA257" s="318" t="s">
        <v>199</v>
      </c>
      <c r="AB257" s="318" t="s">
        <v>199</v>
      </c>
      <c r="AC257" s="318" t="s">
        <v>234</v>
      </c>
    </row>
    <row r="258" spans="2:29" s="316" customFormat="1" ht="128.25">
      <c r="B258" s="318" t="s">
        <v>193</v>
      </c>
      <c r="C258" s="620" t="s">
        <v>1644</v>
      </c>
      <c r="D258" s="318" t="s">
        <v>1549</v>
      </c>
      <c r="E258" s="318" t="s">
        <v>1550</v>
      </c>
      <c r="F258" s="318" t="s">
        <v>1511</v>
      </c>
      <c r="G258" s="318" t="s">
        <v>1551</v>
      </c>
      <c r="H258" s="321" t="s">
        <v>1552</v>
      </c>
      <c r="I258" s="318" t="s">
        <v>1553</v>
      </c>
      <c r="J258" s="318" t="s">
        <v>280</v>
      </c>
      <c r="K258" s="622">
        <v>45292</v>
      </c>
      <c r="L258" s="622">
        <v>45626</v>
      </c>
      <c r="M258" s="623" t="s">
        <v>2124</v>
      </c>
      <c r="N258" s="668">
        <v>265072696</v>
      </c>
      <c r="O258" s="321" t="s">
        <v>1555</v>
      </c>
      <c r="P258" s="321" t="s">
        <v>245</v>
      </c>
      <c r="Q258" s="318" t="s">
        <v>1556</v>
      </c>
      <c r="R258" s="318" t="s">
        <v>199</v>
      </c>
      <c r="S258" s="632" t="s">
        <v>199</v>
      </c>
      <c r="T258" s="632" t="s">
        <v>199</v>
      </c>
      <c r="U258" s="318" t="s">
        <v>487</v>
      </c>
      <c r="V258" s="318" t="s">
        <v>248</v>
      </c>
      <c r="W258" s="643" t="s">
        <v>199</v>
      </c>
      <c r="X258" s="643" t="s">
        <v>199</v>
      </c>
      <c r="Y258" s="632" t="s">
        <v>199</v>
      </c>
      <c r="Z258" s="632" t="s">
        <v>199</v>
      </c>
      <c r="AA258" s="318" t="s">
        <v>199</v>
      </c>
      <c r="AB258" s="318" t="s">
        <v>199</v>
      </c>
      <c r="AC258" s="318" t="s">
        <v>283</v>
      </c>
    </row>
    <row r="259" spans="2:29" s="316" customFormat="1" ht="409.5">
      <c r="B259" s="318" t="s">
        <v>516</v>
      </c>
      <c r="C259" s="620" t="s">
        <v>517</v>
      </c>
      <c r="D259" s="318" t="s">
        <v>674</v>
      </c>
      <c r="E259" s="318" t="s">
        <v>676</v>
      </c>
      <c r="F259" s="318" t="s">
        <v>281</v>
      </c>
      <c r="G259" s="629" t="s">
        <v>942</v>
      </c>
      <c r="H259" s="629" t="s">
        <v>943</v>
      </c>
      <c r="I259" s="629" t="s">
        <v>944</v>
      </c>
      <c r="J259" s="629" t="s">
        <v>281</v>
      </c>
      <c r="K259" s="638">
        <v>45323</v>
      </c>
      <c r="L259" s="638">
        <v>45626</v>
      </c>
      <c r="M259" s="623" t="s">
        <v>2124</v>
      </c>
      <c r="N259" s="631">
        <v>90069132.609999999</v>
      </c>
      <c r="O259" s="629" t="s">
        <v>2167</v>
      </c>
      <c r="P259" s="318" t="s">
        <v>374</v>
      </c>
      <c r="Q259" s="318" t="s">
        <v>232</v>
      </c>
      <c r="R259" s="318" t="s">
        <v>208</v>
      </c>
      <c r="S259" s="318" t="s">
        <v>199</v>
      </c>
      <c r="T259" s="318" t="s">
        <v>199</v>
      </c>
      <c r="U259" s="621" t="s">
        <v>832</v>
      </c>
      <c r="V259" s="318" t="s">
        <v>248</v>
      </c>
      <c r="W259" s="318" t="s">
        <v>199</v>
      </c>
      <c r="X259" s="318" t="s">
        <v>199</v>
      </c>
      <c r="Y259" s="318" t="s">
        <v>199</v>
      </c>
      <c r="Z259" s="318" t="s">
        <v>199</v>
      </c>
      <c r="AA259" s="318" t="s">
        <v>199</v>
      </c>
      <c r="AB259" s="318" t="s">
        <v>199</v>
      </c>
      <c r="AC259" s="321" t="s">
        <v>261</v>
      </c>
    </row>
    <row r="260" spans="2:29" s="316" customFormat="1" ht="142.5">
      <c r="B260" s="318" t="s">
        <v>453</v>
      </c>
      <c r="C260" s="620" t="s">
        <v>859</v>
      </c>
      <c r="D260" s="318" t="s">
        <v>860</v>
      </c>
      <c r="E260" s="318" t="s">
        <v>862</v>
      </c>
      <c r="F260" s="318" t="s">
        <v>754</v>
      </c>
      <c r="G260" s="318" t="s">
        <v>878</v>
      </c>
      <c r="H260" s="318" t="s">
        <v>879</v>
      </c>
      <c r="I260" s="321" t="s">
        <v>880</v>
      </c>
      <c r="J260" s="318" t="s">
        <v>220</v>
      </c>
      <c r="K260" s="622">
        <v>45292</v>
      </c>
      <c r="L260" s="622">
        <v>45641</v>
      </c>
      <c r="M260" s="623" t="s">
        <v>2124</v>
      </c>
      <c r="N260" s="631">
        <v>39448724</v>
      </c>
      <c r="O260" s="629">
        <v>264</v>
      </c>
      <c r="P260" s="318" t="s">
        <v>354</v>
      </c>
      <c r="Q260" s="318" t="s">
        <v>882</v>
      </c>
      <c r="R260" s="318" t="s">
        <v>199</v>
      </c>
      <c r="S260" s="318" t="s">
        <v>199</v>
      </c>
      <c r="T260" s="318" t="s">
        <v>199</v>
      </c>
      <c r="U260" s="318" t="s">
        <v>209</v>
      </c>
      <c r="V260" s="318" t="s">
        <v>248</v>
      </c>
      <c r="W260" s="318" t="s">
        <v>199</v>
      </c>
      <c r="X260" s="318" t="s">
        <v>199</v>
      </c>
      <c r="Y260" s="318" t="s">
        <v>199</v>
      </c>
      <c r="Z260" s="318" t="s">
        <v>199</v>
      </c>
      <c r="AA260" s="318" t="s">
        <v>199</v>
      </c>
      <c r="AB260" s="318" t="s">
        <v>199</v>
      </c>
      <c r="AC260" s="318" t="s">
        <v>234</v>
      </c>
    </row>
    <row r="261" spans="2:29" s="316" customFormat="1" ht="171">
      <c r="B261" s="318" t="s">
        <v>516</v>
      </c>
      <c r="C261" s="620" t="s">
        <v>517</v>
      </c>
      <c r="D261" s="318" t="s">
        <v>518</v>
      </c>
      <c r="E261" s="318" t="s">
        <v>520</v>
      </c>
      <c r="F261" s="318" t="s">
        <v>281</v>
      </c>
      <c r="G261" s="318" t="s">
        <v>529</v>
      </c>
      <c r="H261" s="318" t="s">
        <v>530</v>
      </c>
      <c r="I261" s="321" t="s">
        <v>531</v>
      </c>
      <c r="J261" s="318" t="s">
        <v>0</v>
      </c>
      <c r="K261" s="622">
        <v>45413</v>
      </c>
      <c r="L261" s="622">
        <v>45503</v>
      </c>
      <c r="M261" s="623" t="s">
        <v>2124</v>
      </c>
      <c r="N261" s="129">
        <v>0</v>
      </c>
      <c r="O261" s="321" t="s">
        <v>206</v>
      </c>
      <c r="P261" s="318" t="s">
        <v>400</v>
      </c>
      <c r="Q261" s="318" t="s">
        <v>526</v>
      </c>
      <c r="R261" s="318" t="s">
        <v>199</v>
      </c>
      <c r="S261" s="318" t="s">
        <v>199</v>
      </c>
      <c r="T261" s="318" t="s">
        <v>199</v>
      </c>
      <c r="U261" s="318" t="s">
        <v>364</v>
      </c>
      <c r="V261" s="318" t="s">
        <v>199</v>
      </c>
      <c r="W261" s="318" t="s">
        <v>199</v>
      </c>
      <c r="X261" s="318" t="s">
        <v>199</v>
      </c>
      <c r="Y261" s="318" t="s">
        <v>199</v>
      </c>
      <c r="Z261" s="318" t="s">
        <v>199</v>
      </c>
      <c r="AA261" s="318" t="s">
        <v>402</v>
      </c>
      <c r="AB261" s="318" t="s">
        <v>527</v>
      </c>
      <c r="AC261" s="318" t="s">
        <v>528</v>
      </c>
    </row>
    <row r="262" spans="2:29" s="316" customFormat="1" ht="142.5">
      <c r="B262" s="318" t="s">
        <v>453</v>
      </c>
      <c r="C262" s="620" t="s">
        <v>859</v>
      </c>
      <c r="D262" s="318" t="s">
        <v>1027</v>
      </c>
      <c r="E262" s="318" t="s">
        <v>1029</v>
      </c>
      <c r="F262" s="318" t="s">
        <v>754</v>
      </c>
      <c r="G262" s="318" t="s">
        <v>1042</v>
      </c>
      <c r="H262" s="318" t="s">
        <v>1043</v>
      </c>
      <c r="I262" s="321" t="s">
        <v>1044</v>
      </c>
      <c r="J262" s="318" t="s">
        <v>220</v>
      </c>
      <c r="K262" s="622">
        <v>45536</v>
      </c>
      <c r="L262" s="622">
        <v>45641</v>
      </c>
      <c r="M262" s="623" t="s">
        <v>2124</v>
      </c>
      <c r="N262" s="631">
        <v>299216497</v>
      </c>
      <c r="O262" s="629" t="s">
        <v>2185</v>
      </c>
      <c r="P262" s="318" t="s">
        <v>354</v>
      </c>
      <c r="Q262" s="318" t="s">
        <v>199</v>
      </c>
      <c r="R262" s="318" t="s">
        <v>199</v>
      </c>
      <c r="S262" s="318" t="s">
        <v>199</v>
      </c>
      <c r="T262" s="318" t="s">
        <v>199</v>
      </c>
      <c r="U262" s="318" t="s">
        <v>209</v>
      </c>
      <c r="V262" s="318" t="s">
        <v>248</v>
      </c>
      <c r="W262" s="318" t="s">
        <v>199</v>
      </c>
      <c r="X262" s="318" t="s">
        <v>199</v>
      </c>
      <c r="Y262" s="318" t="s">
        <v>199</v>
      </c>
      <c r="Z262" s="318" t="s">
        <v>199</v>
      </c>
      <c r="AA262" s="318" t="s">
        <v>199</v>
      </c>
      <c r="AB262" s="318" t="s">
        <v>199</v>
      </c>
      <c r="AC262" s="318" t="s">
        <v>234</v>
      </c>
    </row>
    <row r="263" spans="2:29" s="316" customFormat="1" ht="142.5">
      <c r="B263" s="318" t="s">
        <v>453</v>
      </c>
      <c r="C263" s="620" t="s">
        <v>859</v>
      </c>
      <c r="D263" s="318" t="s">
        <v>1027</v>
      </c>
      <c r="E263" s="318" t="s">
        <v>1045</v>
      </c>
      <c r="F263" s="318" t="s">
        <v>754</v>
      </c>
      <c r="G263" s="318" t="s">
        <v>1052</v>
      </c>
      <c r="H263" s="318" t="s">
        <v>1905</v>
      </c>
      <c r="I263" s="321" t="s">
        <v>1054</v>
      </c>
      <c r="J263" s="318" t="s">
        <v>220</v>
      </c>
      <c r="K263" s="622">
        <v>45536</v>
      </c>
      <c r="L263" s="622">
        <v>45626</v>
      </c>
      <c r="M263" s="623" t="s">
        <v>2124</v>
      </c>
      <c r="N263" s="631">
        <v>299216497</v>
      </c>
      <c r="O263" s="629" t="s">
        <v>2185</v>
      </c>
      <c r="P263" s="318" t="s">
        <v>354</v>
      </c>
      <c r="Q263" s="318" t="s">
        <v>199</v>
      </c>
      <c r="R263" s="318" t="s">
        <v>199</v>
      </c>
      <c r="S263" s="318" t="s">
        <v>199</v>
      </c>
      <c r="T263" s="318" t="s">
        <v>199</v>
      </c>
      <c r="U263" s="318" t="s">
        <v>356</v>
      </c>
      <c r="V263" s="318" t="s">
        <v>248</v>
      </c>
      <c r="W263" s="318" t="s">
        <v>199</v>
      </c>
      <c r="X263" s="318" t="s">
        <v>199</v>
      </c>
      <c r="Y263" s="318" t="s">
        <v>199</v>
      </c>
      <c r="Z263" s="318" t="s">
        <v>199</v>
      </c>
      <c r="AA263" s="318" t="s">
        <v>199</v>
      </c>
      <c r="AB263" s="318"/>
      <c r="AC263" s="318" t="s">
        <v>234</v>
      </c>
    </row>
    <row r="264" spans="2:29" s="316" customFormat="1" ht="142.5">
      <c r="B264" s="318" t="s">
        <v>453</v>
      </c>
      <c r="C264" s="620" t="s">
        <v>859</v>
      </c>
      <c r="D264" s="318" t="s">
        <v>1223</v>
      </c>
      <c r="E264" s="318" t="s">
        <v>1245</v>
      </c>
      <c r="F264" s="318" t="s">
        <v>1167</v>
      </c>
      <c r="G264" s="318" t="s">
        <v>1274</v>
      </c>
      <c r="H264" s="318" t="s">
        <v>1275</v>
      </c>
      <c r="I264" s="621" t="s">
        <v>1276</v>
      </c>
      <c r="J264" s="627" t="s">
        <v>99</v>
      </c>
      <c r="K264" s="622">
        <v>45352</v>
      </c>
      <c r="L264" s="622">
        <v>45397</v>
      </c>
      <c r="M264" s="623">
        <v>1</v>
      </c>
      <c r="N264" s="129">
        <f>(4*20*1.5)*(10000000/30/8)</f>
        <v>5000000</v>
      </c>
      <c r="O264" s="318">
        <v>189</v>
      </c>
      <c r="P264" s="318" t="s">
        <v>1250</v>
      </c>
      <c r="Q264" s="318" t="s">
        <v>1267</v>
      </c>
      <c r="R264" s="318" t="s">
        <v>354</v>
      </c>
      <c r="S264" s="627" t="s">
        <v>199</v>
      </c>
      <c r="T264" s="627" t="s">
        <v>199</v>
      </c>
      <c r="U264" s="318" t="s">
        <v>209</v>
      </c>
      <c r="V264" s="318" t="s">
        <v>248</v>
      </c>
      <c r="W264" s="318" t="s">
        <v>199</v>
      </c>
      <c r="X264" s="318" t="s">
        <v>199</v>
      </c>
      <c r="Y264" s="318" t="s">
        <v>199</v>
      </c>
      <c r="Z264" s="318" t="s">
        <v>199</v>
      </c>
      <c r="AA264" s="318" t="s">
        <v>199</v>
      </c>
      <c r="AB264" s="318" t="s">
        <v>199</v>
      </c>
      <c r="AC264" s="318" t="s">
        <v>199</v>
      </c>
    </row>
    <row r="265" spans="2:29" s="316" customFormat="1" ht="142.5">
      <c r="B265" s="318" t="s">
        <v>453</v>
      </c>
      <c r="C265" s="620" t="s">
        <v>859</v>
      </c>
      <c r="D265" s="318" t="s">
        <v>860</v>
      </c>
      <c r="E265" s="318" t="s">
        <v>973</v>
      </c>
      <c r="F265" s="318" t="s">
        <v>754</v>
      </c>
      <c r="G265" s="318" t="s">
        <v>978</v>
      </c>
      <c r="H265" s="318" t="s">
        <v>979</v>
      </c>
      <c r="I265" s="321" t="s">
        <v>980</v>
      </c>
      <c r="J265" s="318" t="s">
        <v>99</v>
      </c>
      <c r="K265" s="622">
        <v>45323</v>
      </c>
      <c r="L265" s="622">
        <v>45442</v>
      </c>
      <c r="M265" s="623">
        <v>1</v>
      </c>
      <c r="N265" s="129">
        <f>(0.5*20*5)*(4687696/30/8)</f>
        <v>976603.33333333326</v>
      </c>
      <c r="O265" s="318">
        <v>186</v>
      </c>
      <c r="P265" s="318" t="s">
        <v>423</v>
      </c>
      <c r="Q265" s="318" t="s">
        <v>199</v>
      </c>
      <c r="R265" s="318" t="s">
        <v>199</v>
      </c>
      <c r="S265" s="318" t="s">
        <v>199</v>
      </c>
      <c r="T265" s="318" t="s">
        <v>199</v>
      </c>
      <c r="U265" s="318" t="s">
        <v>356</v>
      </c>
      <c r="V265" s="318" t="s">
        <v>487</v>
      </c>
      <c r="W265" s="318" t="s">
        <v>248</v>
      </c>
      <c r="X265" s="318" t="s">
        <v>199</v>
      </c>
      <c r="Y265" s="318" t="s">
        <v>199</v>
      </c>
      <c r="Z265" s="318" t="s">
        <v>199</v>
      </c>
      <c r="AA265" s="318" t="s">
        <v>199</v>
      </c>
      <c r="AB265" s="318" t="s">
        <v>199</v>
      </c>
      <c r="AC265" s="318" t="s">
        <v>655</v>
      </c>
    </row>
    <row r="266" spans="2:29" s="316" customFormat="1" ht="142.5">
      <c r="B266" s="318" t="s">
        <v>453</v>
      </c>
      <c r="C266" s="620" t="s">
        <v>859</v>
      </c>
      <c r="D266" s="318" t="s">
        <v>1223</v>
      </c>
      <c r="E266" s="318" t="s">
        <v>1304</v>
      </c>
      <c r="F266" s="318" t="s">
        <v>1167</v>
      </c>
      <c r="G266" s="318" t="s">
        <v>1317</v>
      </c>
      <c r="H266" s="318" t="s">
        <v>1318</v>
      </c>
      <c r="I266" s="621" t="s">
        <v>1319</v>
      </c>
      <c r="J266" s="627" t="s">
        <v>99</v>
      </c>
      <c r="K266" s="622">
        <v>45458</v>
      </c>
      <c r="L266" s="622">
        <v>45641</v>
      </c>
      <c r="M266" s="623" t="s">
        <v>2124</v>
      </c>
      <c r="N266" s="129">
        <f>(3.2*20*1)*(10000000/30/8)</f>
        <v>2666666.6666666665</v>
      </c>
      <c r="O266" s="318">
        <v>189</v>
      </c>
      <c r="P266" s="318" t="s">
        <v>1250</v>
      </c>
      <c r="Q266" s="318" t="s">
        <v>354</v>
      </c>
      <c r="R266" s="627" t="s">
        <v>199</v>
      </c>
      <c r="S266" s="627" t="s">
        <v>199</v>
      </c>
      <c r="T266" s="627" t="s">
        <v>199</v>
      </c>
      <c r="U266" s="318" t="s">
        <v>487</v>
      </c>
      <c r="V266" s="318" t="s">
        <v>248</v>
      </c>
      <c r="W266" s="318" t="s">
        <v>199</v>
      </c>
      <c r="X266" s="318" t="s">
        <v>199</v>
      </c>
      <c r="Y266" s="318" t="s">
        <v>199</v>
      </c>
      <c r="Z266" s="318" t="s">
        <v>199</v>
      </c>
      <c r="AA266" s="318" t="s">
        <v>199</v>
      </c>
      <c r="AB266" s="318" t="s">
        <v>199</v>
      </c>
      <c r="AC266" s="318" t="s">
        <v>199</v>
      </c>
    </row>
    <row r="267" spans="2:29" s="316" customFormat="1" ht="171">
      <c r="B267" s="318" t="s">
        <v>516</v>
      </c>
      <c r="C267" s="620" t="s">
        <v>517</v>
      </c>
      <c r="D267" s="318" t="s">
        <v>1456</v>
      </c>
      <c r="E267" s="318" t="s">
        <v>1458</v>
      </c>
      <c r="F267" s="318" t="s">
        <v>1459</v>
      </c>
      <c r="G267" s="318" t="s">
        <v>1460</v>
      </c>
      <c r="H267" s="318" t="s">
        <v>1461</v>
      </c>
      <c r="I267" s="321" t="s">
        <v>1462</v>
      </c>
      <c r="J267" s="318" t="s">
        <v>119</v>
      </c>
      <c r="K267" s="622">
        <v>45292</v>
      </c>
      <c r="L267" s="622">
        <v>45626</v>
      </c>
      <c r="M267" s="623" t="s">
        <v>2124</v>
      </c>
      <c r="N267" s="129">
        <v>17504228492.799999</v>
      </c>
      <c r="O267" s="318" t="s">
        <v>2186</v>
      </c>
      <c r="P267" s="318" t="s">
        <v>400</v>
      </c>
      <c r="Q267" s="318" t="s">
        <v>199</v>
      </c>
      <c r="R267" s="318" t="s">
        <v>199</v>
      </c>
      <c r="S267" s="318" t="s">
        <v>199</v>
      </c>
      <c r="T267" s="318" t="s">
        <v>199</v>
      </c>
      <c r="U267" s="318" t="s">
        <v>364</v>
      </c>
      <c r="V267" s="318" t="s">
        <v>248</v>
      </c>
      <c r="W267" s="318" t="s">
        <v>199</v>
      </c>
      <c r="X267" s="318" t="s">
        <v>199</v>
      </c>
      <c r="Y267" s="318" t="s">
        <v>199</v>
      </c>
      <c r="Z267" s="318" t="s">
        <v>199</v>
      </c>
      <c r="AA267" s="318" t="s">
        <v>402</v>
      </c>
      <c r="AB267" s="318" t="s">
        <v>403</v>
      </c>
      <c r="AC267" s="318" t="s">
        <v>1464</v>
      </c>
    </row>
    <row r="268" spans="2:29" s="316" customFormat="1" ht="142.5">
      <c r="B268" s="318" t="s">
        <v>453</v>
      </c>
      <c r="C268" s="620" t="s">
        <v>859</v>
      </c>
      <c r="D268" s="318" t="s">
        <v>1080</v>
      </c>
      <c r="E268" s="318" t="s">
        <v>1082</v>
      </c>
      <c r="F268" s="318" t="s">
        <v>754</v>
      </c>
      <c r="G268" s="318" t="s">
        <v>1086</v>
      </c>
      <c r="H268" s="318" t="s">
        <v>1087</v>
      </c>
      <c r="I268" s="321" t="s">
        <v>1088</v>
      </c>
      <c r="J268" s="318" t="s">
        <v>99</v>
      </c>
      <c r="K268" s="622">
        <v>45292</v>
      </c>
      <c r="L268" s="622">
        <v>45641</v>
      </c>
      <c r="M268" s="623" t="s">
        <v>2124</v>
      </c>
      <c r="N268" s="129">
        <v>0</v>
      </c>
      <c r="O268" s="321" t="s">
        <v>206</v>
      </c>
      <c r="P268" s="318" t="s">
        <v>354</v>
      </c>
      <c r="Q268" s="318" t="s">
        <v>199</v>
      </c>
      <c r="R268" s="318" t="s">
        <v>199</v>
      </c>
      <c r="S268" s="318" t="s">
        <v>199</v>
      </c>
      <c r="T268" s="318" t="s">
        <v>199</v>
      </c>
      <c r="U268" s="318" t="s">
        <v>356</v>
      </c>
      <c r="V268" s="318" t="s">
        <v>487</v>
      </c>
      <c r="W268" s="318" t="s">
        <v>199</v>
      </c>
      <c r="X268" s="318" t="s">
        <v>199</v>
      </c>
      <c r="Y268" s="318" t="s">
        <v>199</v>
      </c>
      <c r="Z268" s="318" t="s">
        <v>199</v>
      </c>
      <c r="AA268" s="318" t="s">
        <v>199</v>
      </c>
      <c r="AB268" s="318" t="s">
        <v>199</v>
      </c>
      <c r="AC268" s="318" t="s">
        <v>655</v>
      </c>
    </row>
    <row r="269" spans="2:29" s="316" customFormat="1" ht="171">
      <c r="B269" s="318" t="s">
        <v>193</v>
      </c>
      <c r="C269" s="620" t="s">
        <v>1634</v>
      </c>
      <c r="D269" s="318" t="s">
        <v>250</v>
      </c>
      <c r="E269" s="318" t="s">
        <v>252</v>
      </c>
      <c r="F269" s="318" t="s">
        <v>198</v>
      </c>
      <c r="G269" s="318" t="s">
        <v>1913</v>
      </c>
      <c r="H269" s="318" t="s">
        <v>1913</v>
      </c>
      <c r="I269" s="321" t="s">
        <v>1914</v>
      </c>
      <c r="J269" s="321" t="s">
        <v>72</v>
      </c>
      <c r="K269" s="622">
        <v>45292</v>
      </c>
      <c r="L269" s="622">
        <v>45657</v>
      </c>
      <c r="M269" s="623" t="s">
        <v>2124</v>
      </c>
      <c r="N269" s="129">
        <v>579768544.31999969</v>
      </c>
      <c r="O269" s="321"/>
      <c r="P269" s="318" t="s">
        <v>245</v>
      </c>
      <c r="Q269" s="318" t="s">
        <v>199</v>
      </c>
      <c r="R269" s="318" t="s">
        <v>199</v>
      </c>
      <c r="S269" s="318" t="s">
        <v>199</v>
      </c>
      <c r="T269" s="318" t="s">
        <v>199</v>
      </c>
      <c r="U269" s="318" t="s">
        <v>209</v>
      </c>
      <c r="V269" s="318" t="s">
        <v>248</v>
      </c>
      <c r="W269" s="318" t="s">
        <v>199</v>
      </c>
      <c r="X269" s="318" t="s">
        <v>199</v>
      </c>
      <c r="Y269" s="318" t="s">
        <v>199</v>
      </c>
      <c r="Z269" s="318" t="s">
        <v>199</v>
      </c>
      <c r="AA269" s="318" t="s">
        <v>199</v>
      </c>
      <c r="AB269" s="318" t="s">
        <v>199</v>
      </c>
      <c r="AC269" s="321" t="s">
        <v>261</v>
      </c>
    </row>
    <row r="270" spans="2:29" s="316" customFormat="1" ht="171">
      <c r="B270" s="621" t="s">
        <v>193</v>
      </c>
      <c r="C270" s="620" t="s">
        <v>1634</v>
      </c>
      <c r="D270" s="621" t="s">
        <v>388</v>
      </c>
      <c r="E270" s="621" t="s">
        <v>440</v>
      </c>
      <c r="F270" s="621" t="s">
        <v>391</v>
      </c>
      <c r="G270" s="632" t="s">
        <v>1917</v>
      </c>
      <c r="H270" s="318" t="s">
        <v>1918</v>
      </c>
      <c r="I270" s="321" t="s">
        <v>1919</v>
      </c>
      <c r="J270" s="621" t="s">
        <v>84</v>
      </c>
      <c r="K270" s="625">
        <v>45292</v>
      </c>
      <c r="L270" s="625">
        <v>45657</v>
      </c>
      <c r="M270" s="623" t="s">
        <v>2124</v>
      </c>
      <c r="N270" s="129">
        <v>84000109558.499664</v>
      </c>
      <c r="O270" s="321"/>
      <c r="P270" s="318" t="s">
        <v>245</v>
      </c>
      <c r="Q270" s="621" t="s">
        <v>199</v>
      </c>
      <c r="R270" s="621" t="s">
        <v>199</v>
      </c>
      <c r="S270" s="621" t="s">
        <v>199</v>
      </c>
      <c r="T270" s="621" t="s">
        <v>199</v>
      </c>
      <c r="U270" s="318" t="s">
        <v>209</v>
      </c>
      <c r="V270" s="318" t="s">
        <v>248</v>
      </c>
      <c r="W270" s="318" t="s">
        <v>199</v>
      </c>
      <c r="X270" s="318" t="s">
        <v>199</v>
      </c>
      <c r="Y270" s="318" t="s">
        <v>199</v>
      </c>
      <c r="Z270" s="318" t="s">
        <v>199</v>
      </c>
      <c r="AA270" s="318" t="s">
        <v>199</v>
      </c>
      <c r="AB270" s="318" t="s">
        <v>199</v>
      </c>
      <c r="AC270" s="321" t="s">
        <v>261</v>
      </c>
    </row>
    <row r="271" spans="2:29" s="316" customFormat="1" ht="171">
      <c r="B271" s="318" t="s">
        <v>516</v>
      </c>
      <c r="C271" s="620" t="s">
        <v>517</v>
      </c>
      <c r="D271" s="318" t="s">
        <v>674</v>
      </c>
      <c r="E271" s="318" t="s">
        <v>676</v>
      </c>
      <c r="F271" s="318" t="s">
        <v>281</v>
      </c>
      <c r="G271" s="318" t="s">
        <v>677</v>
      </c>
      <c r="H271" s="318" t="s">
        <v>678</v>
      </c>
      <c r="I271" s="321" t="s">
        <v>679</v>
      </c>
      <c r="J271" s="318" t="s">
        <v>0</v>
      </c>
      <c r="K271" s="622">
        <v>45292</v>
      </c>
      <c r="L271" s="622">
        <v>45473</v>
      </c>
      <c r="M271" s="623">
        <v>1</v>
      </c>
      <c r="N271" s="129">
        <v>0</v>
      </c>
      <c r="O271" s="321" t="s">
        <v>206</v>
      </c>
      <c r="P271" s="318" t="s">
        <v>526</v>
      </c>
      <c r="Q271" s="318" t="s">
        <v>401</v>
      </c>
      <c r="R271" s="318" t="s">
        <v>199</v>
      </c>
      <c r="S271" s="318" t="s">
        <v>199</v>
      </c>
      <c r="T271" s="318" t="s">
        <v>199</v>
      </c>
      <c r="U271" s="318" t="s">
        <v>364</v>
      </c>
      <c r="V271" s="318" t="s">
        <v>199</v>
      </c>
      <c r="W271" s="318" t="s">
        <v>199</v>
      </c>
      <c r="X271" s="318" t="s">
        <v>199</v>
      </c>
      <c r="Y271" s="318" t="s">
        <v>199</v>
      </c>
      <c r="Z271" s="318" t="s">
        <v>199</v>
      </c>
      <c r="AA271" s="318" t="s">
        <v>365</v>
      </c>
      <c r="AB271" s="318" t="s">
        <v>366</v>
      </c>
      <c r="AC271" s="318" t="s">
        <v>528</v>
      </c>
    </row>
    <row r="272" spans="2:29" s="316" customFormat="1" ht="171">
      <c r="B272" s="318" t="s">
        <v>516</v>
      </c>
      <c r="C272" s="620" t="s">
        <v>517</v>
      </c>
      <c r="D272" s="318" t="s">
        <v>674</v>
      </c>
      <c r="E272" s="318" t="s">
        <v>676</v>
      </c>
      <c r="F272" s="318" t="s">
        <v>281</v>
      </c>
      <c r="G272" s="318" t="s">
        <v>680</v>
      </c>
      <c r="H272" s="318" t="s">
        <v>681</v>
      </c>
      <c r="I272" s="321" t="s">
        <v>679</v>
      </c>
      <c r="J272" s="318" t="s">
        <v>0</v>
      </c>
      <c r="K272" s="622">
        <v>45474</v>
      </c>
      <c r="L272" s="622">
        <v>45641</v>
      </c>
      <c r="M272" s="623" t="s">
        <v>2124</v>
      </c>
      <c r="N272" s="129">
        <v>0</v>
      </c>
      <c r="O272" s="321" t="s">
        <v>206</v>
      </c>
      <c r="P272" s="318" t="s">
        <v>526</v>
      </c>
      <c r="Q272" s="318" t="s">
        <v>401</v>
      </c>
      <c r="R272" s="318" t="s">
        <v>199</v>
      </c>
      <c r="S272" s="318" t="s">
        <v>199</v>
      </c>
      <c r="T272" s="318" t="s">
        <v>199</v>
      </c>
      <c r="U272" s="318" t="s">
        <v>364</v>
      </c>
      <c r="V272" s="318" t="s">
        <v>199</v>
      </c>
      <c r="W272" s="318" t="s">
        <v>199</v>
      </c>
      <c r="X272" s="318" t="s">
        <v>199</v>
      </c>
      <c r="Y272" s="318" t="s">
        <v>199</v>
      </c>
      <c r="Z272" s="318" t="s">
        <v>199</v>
      </c>
      <c r="AA272" s="318" t="s">
        <v>365</v>
      </c>
      <c r="AB272" s="318" t="s">
        <v>366</v>
      </c>
      <c r="AC272" s="318" t="s">
        <v>528</v>
      </c>
    </row>
    <row r="273" spans="2:29" s="316" customFormat="1" ht="142.5">
      <c r="B273" s="318" t="s">
        <v>453</v>
      </c>
      <c r="C273" s="620" t="s">
        <v>859</v>
      </c>
      <c r="D273" s="318" t="s">
        <v>1223</v>
      </c>
      <c r="E273" s="318" t="s">
        <v>1320</v>
      </c>
      <c r="F273" s="318" t="s">
        <v>1167</v>
      </c>
      <c r="G273" s="318" t="s">
        <v>1330</v>
      </c>
      <c r="H273" s="318" t="s">
        <v>1331</v>
      </c>
      <c r="I273" s="621" t="s">
        <v>1332</v>
      </c>
      <c r="J273" s="627" t="s">
        <v>99</v>
      </c>
      <c r="K273" s="622">
        <v>45536</v>
      </c>
      <c r="L273" s="622">
        <v>45641</v>
      </c>
      <c r="M273" s="623" t="s">
        <v>2124</v>
      </c>
      <c r="N273" s="129">
        <f>(5.6*20*1)*(10000000/30/8)</f>
        <v>4666666.666666666</v>
      </c>
      <c r="O273" s="318">
        <v>189</v>
      </c>
      <c r="P273" s="318" t="s">
        <v>1250</v>
      </c>
      <c r="Q273" s="318" t="s">
        <v>354</v>
      </c>
      <c r="R273" s="627" t="s">
        <v>199</v>
      </c>
      <c r="S273" s="627" t="s">
        <v>199</v>
      </c>
      <c r="T273" s="627" t="s">
        <v>199</v>
      </c>
      <c r="U273" s="318" t="s">
        <v>487</v>
      </c>
      <c r="V273" s="318" t="s">
        <v>248</v>
      </c>
      <c r="W273" s="318" t="s">
        <v>199</v>
      </c>
      <c r="X273" s="318" t="s">
        <v>199</v>
      </c>
      <c r="Y273" s="318" t="s">
        <v>199</v>
      </c>
      <c r="Z273" s="318" t="s">
        <v>199</v>
      </c>
      <c r="AA273" s="318" t="s">
        <v>199</v>
      </c>
      <c r="AB273" s="318" t="s">
        <v>199</v>
      </c>
      <c r="AC273" s="318" t="s">
        <v>199</v>
      </c>
    </row>
    <row r="274" spans="2:29" s="316" customFormat="1" ht="128.25">
      <c r="B274" s="318" t="s">
        <v>193</v>
      </c>
      <c r="C274" s="620" t="s">
        <v>1644</v>
      </c>
      <c r="D274" s="318" t="s">
        <v>1412</v>
      </c>
      <c r="E274" s="318" t="s">
        <v>1424</v>
      </c>
      <c r="F274" s="318" t="s">
        <v>1167</v>
      </c>
      <c r="G274" s="318" t="s">
        <v>1425</v>
      </c>
      <c r="H274" s="318" t="s">
        <v>1426</v>
      </c>
      <c r="I274" s="321" t="s">
        <v>1427</v>
      </c>
      <c r="J274" s="627" t="s">
        <v>99</v>
      </c>
      <c r="K274" s="622">
        <v>45514</v>
      </c>
      <c r="L274" s="622">
        <v>45641</v>
      </c>
      <c r="M274" s="623" t="s">
        <v>2124</v>
      </c>
      <c r="N274" s="639">
        <f>(4*20*4)*(10000000/30/8)</f>
        <v>13333333.333333332</v>
      </c>
      <c r="O274" s="318">
        <v>188</v>
      </c>
      <c r="P274" s="318" t="s">
        <v>207</v>
      </c>
      <c r="Q274" s="318" t="s">
        <v>463</v>
      </c>
      <c r="R274" s="318" t="s">
        <v>199</v>
      </c>
      <c r="S274" s="318" t="s">
        <v>199</v>
      </c>
      <c r="T274" s="627" t="s">
        <v>199</v>
      </c>
      <c r="U274" s="318" t="s">
        <v>417</v>
      </c>
      <c r="V274" s="318" t="s">
        <v>487</v>
      </c>
      <c r="W274" s="624" t="s">
        <v>248</v>
      </c>
      <c r="X274" s="318" t="s">
        <v>199</v>
      </c>
      <c r="Y274" s="318" t="s">
        <v>199</v>
      </c>
      <c r="Z274" s="318" t="s">
        <v>199</v>
      </c>
      <c r="AA274" s="318" t="s">
        <v>199</v>
      </c>
      <c r="AB274" s="318" t="s">
        <v>199</v>
      </c>
      <c r="AC274" s="318" t="s">
        <v>497</v>
      </c>
    </row>
    <row r="275" spans="2:29" s="316" customFormat="1" ht="213.75">
      <c r="B275" s="318" t="s">
        <v>453</v>
      </c>
      <c r="C275" s="620" t="s">
        <v>859</v>
      </c>
      <c r="D275" s="318" t="s">
        <v>1080</v>
      </c>
      <c r="E275" s="318" t="s">
        <v>1090</v>
      </c>
      <c r="F275" s="318" t="s">
        <v>754</v>
      </c>
      <c r="G275" s="318" t="s">
        <v>1094</v>
      </c>
      <c r="H275" s="318" t="s">
        <v>2187</v>
      </c>
      <c r="I275" s="321" t="s">
        <v>1096</v>
      </c>
      <c r="J275" s="318" t="s">
        <v>220</v>
      </c>
      <c r="K275" s="622">
        <v>45474</v>
      </c>
      <c r="L275" s="622">
        <v>45641</v>
      </c>
      <c r="M275" s="623" t="s">
        <v>2124</v>
      </c>
      <c r="N275" s="651">
        <v>2727623369</v>
      </c>
      <c r="O275" s="629" t="s">
        <v>2171</v>
      </c>
      <c r="P275" s="318" t="s">
        <v>354</v>
      </c>
      <c r="Q275" s="318" t="s">
        <v>199</v>
      </c>
      <c r="R275" s="318" t="s">
        <v>199</v>
      </c>
      <c r="S275" s="318" t="s">
        <v>199</v>
      </c>
      <c r="T275" s="318" t="s">
        <v>199</v>
      </c>
      <c r="U275" s="318" t="s">
        <v>209</v>
      </c>
      <c r="V275" s="318" t="s">
        <v>248</v>
      </c>
      <c r="W275" s="318" t="s">
        <v>199</v>
      </c>
      <c r="X275" s="318" t="s">
        <v>199</v>
      </c>
      <c r="Y275" s="318" t="s">
        <v>199</v>
      </c>
      <c r="Z275" s="318" t="s">
        <v>199</v>
      </c>
      <c r="AA275" s="318" t="s">
        <v>199</v>
      </c>
      <c r="AB275" s="318" t="s">
        <v>199</v>
      </c>
      <c r="AC275" s="318" t="s">
        <v>958</v>
      </c>
    </row>
    <row r="276" spans="2:29" s="316" customFormat="1" ht="142.5">
      <c r="B276" s="318" t="s">
        <v>453</v>
      </c>
      <c r="C276" s="620" t="s">
        <v>859</v>
      </c>
      <c r="D276" s="318" t="s">
        <v>860</v>
      </c>
      <c r="E276" s="318" t="s">
        <v>973</v>
      </c>
      <c r="F276" s="318" t="s">
        <v>754</v>
      </c>
      <c r="G276" s="318" t="s">
        <v>986</v>
      </c>
      <c r="H276" s="318" t="s">
        <v>987</v>
      </c>
      <c r="I276" s="321" t="s">
        <v>988</v>
      </c>
      <c r="J276" s="318" t="s">
        <v>220</v>
      </c>
      <c r="K276" s="622">
        <v>45352</v>
      </c>
      <c r="L276" s="622">
        <v>45641</v>
      </c>
      <c r="M276" s="623" t="s">
        <v>2124</v>
      </c>
      <c r="N276" s="631">
        <v>70345000</v>
      </c>
      <c r="O276" s="629">
        <v>306</v>
      </c>
      <c r="P276" s="318" t="s">
        <v>354</v>
      </c>
      <c r="Q276" s="318" t="s">
        <v>199</v>
      </c>
      <c r="R276" s="318" t="s">
        <v>199</v>
      </c>
      <c r="S276" s="318" t="s">
        <v>199</v>
      </c>
      <c r="T276" s="318" t="s">
        <v>199</v>
      </c>
      <c r="U276" s="318" t="s">
        <v>356</v>
      </c>
      <c r="V276" s="318" t="s">
        <v>248</v>
      </c>
      <c r="W276" s="318" t="s">
        <v>199</v>
      </c>
      <c r="X276" s="318" t="s">
        <v>199</v>
      </c>
      <c r="Y276" s="318" t="s">
        <v>199</v>
      </c>
      <c r="Z276" s="318" t="s">
        <v>199</v>
      </c>
      <c r="AA276" s="318" t="s">
        <v>199</v>
      </c>
      <c r="AB276" s="318" t="s">
        <v>199</v>
      </c>
      <c r="AC276" s="318" t="s">
        <v>234</v>
      </c>
    </row>
    <row r="277" spans="2:29" s="316" customFormat="1" ht="99.75">
      <c r="B277" s="318" t="s">
        <v>453</v>
      </c>
      <c r="C277" s="620" t="s">
        <v>454</v>
      </c>
      <c r="D277" s="318" t="s">
        <v>455</v>
      </c>
      <c r="E277" s="318" t="s">
        <v>457</v>
      </c>
      <c r="F277" s="318" t="s">
        <v>458</v>
      </c>
      <c r="G277" s="318" t="s">
        <v>480</v>
      </c>
      <c r="H277" s="318" t="s">
        <v>481</v>
      </c>
      <c r="I277" s="321" t="s">
        <v>482</v>
      </c>
      <c r="J277" s="318" t="s">
        <v>133</v>
      </c>
      <c r="K277" s="622">
        <v>45611</v>
      </c>
      <c r="L277" s="622">
        <v>45641</v>
      </c>
      <c r="M277" s="623" t="s">
        <v>2124</v>
      </c>
      <c r="N277" s="145">
        <v>0</v>
      </c>
      <c r="O277" s="145" t="s">
        <v>206</v>
      </c>
      <c r="P277" s="318" t="s">
        <v>463</v>
      </c>
      <c r="Q277" s="318" t="s">
        <v>208</v>
      </c>
      <c r="R277" s="318" t="s">
        <v>423</v>
      </c>
      <c r="S277" s="318" t="s">
        <v>199</v>
      </c>
      <c r="T277" s="318" t="s">
        <v>199</v>
      </c>
      <c r="U277" s="318" t="s">
        <v>209</v>
      </c>
      <c r="V277" s="318" t="s">
        <v>199</v>
      </c>
      <c r="W277" s="318" t="s">
        <v>199</v>
      </c>
      <c r="X277" s="318" t="s">
        <v>199</v>
      </c>
      <c r="Y277" s="318" t="s">
        <v>199</v>
      </c>
      <c r="Z277" s="318" t="s">
        <v>199</v>
      </c>
      <c r="AA277" s="318" t="s">
        <v>199</v>
      </c>
      <c r="AB277" s="318" t="s">
        <v>199</v>
      </c>
      <c r="AC277" s="318" t="s">
        <v>472</v>
      </c>
    </row>
    <row r="278" spans="2:29" s="316" customFormat="1" ht="142.5">
      <c r="B278" s="318" t="s">
        <v>453</v>
      </c>
      <c r="C278" s="620" t="s">
        <v>859</v>
      </c>
      <c r="D278" s="318" t="s">
        <v>1223</v>
      </c>
      <c r="E278" s="318" t="s">
        <v>1245</v>
      </c>
      <c r="F278" s="318" t="s">
        <v>1167</v>
      </c>
      <c r="G278" s="318" t="s">
        <v>2192</v>
      </c>
      <c r="H278" s="318" t="s">
        <v>1278</v>
      </c>
      <c r="I278" s="621" t="s">
        <v>1279</v>
      </c>
      <c r="J278" s="627" t="s">
        <v>99</v>
      </c>
      <c r="K278" s="622">
        <v>45397</v>
      </c>
      <c r="L278" s="622">
        <v>45412</v>
      </c>
      <c r="M278" s="623">
        <v>1</v>
      </c>
      <c r="N278" s="129">
        <f>(2.3*20*0.5)*(10000000/30/8)</f>
        <v>958333.33333333326</v>
      </c>
      <c r="O278" s="318">
        <v>189</v>
      </c>
      <c r="P278" s="318" t="s">
        <v>1250</v>
      </c>
      <c r="Q278" s="318" t="s">
        <v>1267</v>
      </c>
      <c r="R278" s="318" t="s">
        <v>354</v>
      </c>
      <c r="S278" s="627" t="s">
        <v>199</v>
      </c>
      <c r="T278" s="627" t="s">
        <v>199</v>
      </c>
      <c r="U278" s="318" t="s">
        <v>209</v>
      </c>
      <c r="V278" s="318" t="s">
        <v>248</v>
      </c>
      <c r="W278" s="318" t="s">
        <v>199</v>
      </c>
      <c r="X278" s="318" t="s">
        <v>199</v>
      </c>
      <c r="Y278" s="318" t="s">
        <v>199</v>
      </c>
      <c r="Z278" s="318" t="s">
        <v>199</v>
      </c>
      <c r="AA278" s="318" t="s">
        <v>199</v>
      </c>
      <c r="AB278" s="318" t="s">
        <v>199</v>
      </c>
      <c r="AC278" s="318" t="s">
        <v>199</v>
      </c>
    </row>
    <row r="279" spans="2:29" s="316" customFormat="1" ht="142.5">
      <c r="B279" s="318" t="s">
        <v>453</v>
      </c>
      <c r="C279" s="620" t="s">
        <v>859</v>
      </c>
      <c r="D279" s="318" t="s">
        <v>1223</v>
      </c>
      <c r="E279" s="318" t="s">
        <v>1245</v>
      </c>
      <c r="F279" s="318" t="s">
        <v>1167</v>
      </c>
      <c r="G279" s="318" t="s">
        <v>1268</v>
      </c>
      <c r="H279" s="318" t="s">
        <v>1269</v>
      </c>
      <c r="I279" s="621" t="s">
        <v>1270</v>
      </c>
      <c r="J279" s="627" t="s">
        <v>99</v>
      </c>
      <c r="K279" s="622">
        <v>45383</v>
      </c>
      <c r="L279" s="622">
        <v>45427</v>
      </c>
      <c r="M279" s="623">
        <v>1</v>
      </c>
      <c r="N279" s="129">
        <f>(2.3*20*1.5)*(10000000/30/8)</f>
        <v>2875000</v>
      </c>
      <c r="O279" s="318">
        <v>189</v>
      </c>
      <c r="P279" s="318" t="s">
        <v>1250</v>
      </c>
      <c r="Q279" s="318" t="s">
        <v>1260</v>
      </c>
      <c r="R279" s="318" t="s">
        <v>1267</v>
      </c>
      <c r="S279" s="318" t="s">
        <v>354</v>
      </c>
      <c r="T279" s="627" t="s">
        <v>199</v>
      </c>
      <c r="U279" s="318" t="s">
        <v>209</v>
      </c>
      <c r="V279" s="318" t="s">
        <v>248</v>
      </c>
      <c r="W279" s="318" t="s">
        <v>199</v>
      </c>
      <c r="X279" s="318" t="s">
        <v>199</v>
      </c>
      <c r="Y279" s="318" t="s">
        <v>199</v>
      </c>
      <c r="Z279" s="318" t="s">
        <v>199</v>
      </c>
      <c r="AA279" s="318" t="s">
        <v>199</v>
      </c>
      <c r="AB279" s="318" t="s">
        <v>199</v>
      </c>
      <c r="AC279" s="318" t="s">
        <v>199</v>
      </c>
    </row>
    <row r="280" spans="2:29" s="316" customFormat="1" ht="142.5">
      <c r="B280" s="318" t="s">
        <v>453</v>
      </c>
      <c r="C280" s="620" t="s">
        <v>859</v>
      </c>
      <c r="D280" s="318" t="s">
        <v>1223</v>
      </c>
      <c r="E280" s="318" t="s">
        <v>1320</v>
      </c>
      <c r="F280" s="318" t="s">
        <v>1167</v>
      </c>
      <c r="G280" s="318" t="s">
        <v>1355</v>
      </c>
      <c r="H280" s="318" t="s">
        <v>1356</v>
      </c>
      <c r="I280" s="318" t="s">
        <v>1357</v>
      </c>
      <c r="J280" s="627" t="s">
        <v>99</v>
      </c>
      <c r="K280" s="622">
        <v>45597</v>
      </c>
      <c r="L280" s="622">
        <v>45641</v>
      </c>
      <c r="M280" s="623" t="s">
        <v>2124</v>
      </c>
      <c r="N280" s="129">
        <f>(2.3*20*1.5)*(10000000/30/8)</f>
        <v>2875000</v>
      </c>
      <c r="O280" s="318">
        <v>189</v>
      </c>
      <c r="P280" s="318" t="s">
        <v>1250</v>
      </c>
      <c r="Q280" s="318" t="s">
        <v>1260</v>
      </c>
      <c r="R280" s="318" t="s">
        <v>1267</v>
      </c>
      <c r="S280" s="318" t="s">
        <v>354</v>
      </c>
      <c r="T280" s="627" t="s">
        <v>199</v>
      </c>
      <c r="U280" s="318" t="s">
        <v>487</v>
      </c>
      <c r="V280" s="318" t="s">
        <v>248</v>
      </c>
      <c r="W280" s="318" t="s">
        <v>199</v>
      </c>
      <c r="X280" s="318" t="s">
        <v>199</v>
      </c>
      <c r="Y280" s="318" t="s">
        <v>199</v>
      </c>
      <c r="Z280" s="318" t="s">
        <v>199</v>
      </c>
      <c r="AA280" s="318" t="s">
        <v>199</v>
      </c>
      <c r="AB280" s="318" t="s">
        <v>199</v>
      </c>
      <c r="AC280" s="318" t="s">
        <v>199</v>
      </c>
    </row>
    <row r="281" spans="2:29" s="316" customFormat="1" ht="142.5">
      <c r="B281" s="318" t="s">
        <v>453</v>
      </c>
      <c r="C281" s="620" t="s">
        <v>859</v>
      </c>
      <c r="D281" s="318" t="s">
        <v>1223</v>
      </c>
      <c r="E281" s="318" t="s">
        <v>1245</v>
      </c>
      <c r="F281" s="318" t="s">
        <v>1167</v>
      </c>
      <c r="G281" s="318" t="s">
        <v>1908</v>
      </c>
      <c r="H281" s="318" t="s">
        <v>1258</v>
      </c>
      <c r="I281" s="621" t="s">
        <v>1259</v>
      </c>
      <c r="J281" s="627" t="s">
        <v>99</v>
      </c>
      <c r="K281" s="622">
        <v>45337</v>
      </c>
      <c r="L281" s="622">
        <v>45342</v>
      </c>
      <c r="M281" s="623">
        <v>1</v>
      </c>
      <c r="N281" s="129">
        <f>(2.3*20*0.2)*(10000000/30/8)</f>
        <v>383333.33333333337</v>
      </c>
      <c r="O281" s="318">
        <v>189</v>
      </c>
      <c r="P281" s="318" t="s">
        <v>1250</v>
      </c>
      <c r="Q281" s="318" t="s">
        <v>1260</v>
      </c>
      <c r="R281" s="318" t="s">
        <v>354</v>
      </c>
      <c r="S281" s="627" t="s">
        <v>199</v>
      </c>
      <c r="T281" s="627" t="s">
        <v>199</v>
      </c>
      <c r="U281" s="318" t="s">
        <v>209</v>
      </c>
      <c r="V281" s="318" t="s">
        <v>248</v>
      </c>
      <c r="W281" s="318" t="s">
        <v>199</v>
      </c>
      <c r="X281" s="318" t="s">
        <v>199</v>
      </c>
      <c r="Y281" s="318" t="s">
        <v>199</v>
      </c>
      <c r="Z281" s="318" t="s">
        <v>199</v>
      </c>
      <c r="AA281" s="318" t="s">
        <v>199</v>
      </c>
      <c r="AB281" s="318" t="s">
        <v>199</v>
      </c>
      <c r="AC281" s="318" t="s">
        <v>199</v>
      </c>
    </row>
    <row r="282" spans="2:29" s="316" customFormat="1" ht="142.5">
      <c r="B282" s="318" t="s">
        <v>453</v>
      </c>
      <c r="C282" s="620" t="s">
        <v>859</v>
      </c>
      <c r="D282" s="318" t="s">
        <v>1508</v>
      </c>
      <c r="E282" s="318" t="s">
        <v>1535</v>
      </c>
      <c r="F282" s="318" t="s">
        <v>1511</v>
      </c>
      <c r="G282" s="318" t="s">
        <v>1536</v>
      </c>
      <c r="H282" s="318" t="s">
        <v>1537</v>
      </c>
      <c r="I282" s="321" t="s">
        <v>1538</v>
      </c>
      <c r="J282" s="318" t="s">
        <v>280</v>
      </c>
      <c r="K282" s="622">
        <v>45597</v>
      </c>
      <c r="L282" s="622">
        <v>45611</v>
      </c>
      <c r="M282" s="623" t="s">
        <v>2124</v>
      </c>
      <c r="N282" s="129">
        <v>0</v>
      </c>
      <c r="O282" s="321" t="s">
        <v>206</v>
      </c>
      <c r="P282" s="318" t="s">
        <v>208</v>
      </c>
      <c r="Q282" s="318" t="s">
        <v>354</v>
      </c>
      <c r="R282" s="318" t="s">
        <v>199</v>
      </c>
      <c r="S282" s="632" t="s">
        <v>199</v>
      </c>
      <c r="T282" s="632" t="s">
        <v>199</v>
      </c>
      <c r="U282" s="318" t="s">
        <v>1520</v>
      </c>
      <c r="V282" s="318" t="s">
        <v>199</v>
      </c>
      <c r="W282" s="318" t="s">
        <v>199</v>
      </c>
      <c r="X282" s="643" t="s">
        <v>199</v>
      </c>
      <c r="Y282" s="643" t="s">
        <v>199</v>
      </c>
      <c r="Z282" s="632" t="s">
        <v>199</v>
      </c>
      <c r="AA282" s="318" t="s">
        <v>199</v>
      </c>
      <c r="AB282" s="318" t="s">
        <v>199</v>
      </c>
      <c r="AC282" s="318" t="s">
        <v>294</v>
      </c>
    </row>
    <row r="283" spans="2:29" s="316" customFormat="1" ht="142.5">
      <c r="B283" s="318" t="s">
        <v>453</v>
      </c>
      <c r="C283" s="620" t="s">
        <v>859</v>
      </c>
      <c r="D283" s="318" t="s">
        <v>1508</v>
      </c>
      <c r="E283" s="318" t="s">
        <v>1529</v>
      </c>
      <c r="F283" s="318" t="s">
        <v>1511</v>
      </c>
      <c r="G283" s="318" t="s">
        <v>1530</v>
      </c>
      <c r="H283" s="318" t="s">
        <v>1531</v>
      </c>
      <c r="I283" s="321" t="s">
        <v>1516</v>
      </c>
      <c r="J283" s="318" t="s">
        <v>280</v>
      </c>
      <c r="K283" s="622">
        <v>45352</v>
      </c>
      <c r="L283" s="622">
        <v>45596</v>
      </c>
      <c r="M283" s="623" t="s">
        <v>2124</v>
      </c>
      <c r="N283" s="668">
        <v>64082238</v>
      </c>
      <c r="O283" s="321" t="s">
        <v>1518</v>
      </c>
      <c r="P283" s="318" t="s">
        <v>208</v>
      </c>
      <c r="Q283" s="318" t="s">
        <v>354</v>
      </c>
      <c r="R283" s="318" t="s">
        <v>199</v>
      </c>
      <c r="S283" s="632" t="s">
        <v>199</v>
      </c>
      <c r="T283" s="632" t="s">
        <v>199</v>
      </c>
      <c r="U283" s="318" t="s">
        <v>1520</v>
      </c>
      <c r="V283" s="318" t="s">
        <v>248</v>
      </c>
      <c r="W283" s="318" t="s">
        <v>199</v>
      </c>
      <c r="X283" s="643" t="s">
        <v>199</v>
      </c>
      <c r="Y283" s="643" t="s">
        <v>199</v>
      </c>
      <c r="Z283" s="632" t="s">
        <v>199</v>
      </c>
      <c r="AA283" s="318" t="s">
        <v>199</v>
      </c>
      <c r="AB283" s="318" t="s">
        <v>199</v>
      </c>
      <c r="AC283" s="318" t="s">
        <v>294</v>
      </c>
    </row>
    <row r="284" spans="2:29" s="316" customFormat="1" ht="142.5">
      <c r="B284" s="318" t="s">
        <v>453</v>
      </c>
      <c r="C284" s="620" t="s">
        <v>859</v>
      </c>
      <c r="D284" s="318" t="s">
        <v>1508</v>
      </c>
      <c r="E284" s="318" t="s">
        <v>1510</v>
      </c>
      <c r="F284" s="318" t="s">
        <v>1511</v>
      </c>
      <c r="G284" s="318" t="s">
        <v>1514</v>
      </c>
      <c r="H284" s="318" t="s">
        <v>1515</v>
      </c>
      <c r="I284" s="321" t="s">
        <v>1516</v>
      </c>
      <c r="J284" s="318" t="s">
        <v>280</v>
      </c>
      <c r="K284" s="622">
        <v>45292</v>
      </c>
      <c r="L284" s="622">
        <v>45350</v>
      </c>
      <c r="M284" s="623">
        <v>1</v>
      </c>
      <c r="N284" s="668">
        <v>21360746</v>
      </c>
      <c r="O284" s="321" t="s">
        <v>1518</v>
      </c>
      <c r="P284" s="318" t="s">
        <v>1519</v>
      </c>
      <c r="Q284" s="318" t="s">
        <v>208</v>
      </c>
      <c r="R284" s="318" t="s">
        <v>354</v>
      </c>
      <c r="S284" s="318" t="s">
        <v>199</v>
      </c>
      <c r="T284" s="632" t="s">
        <v>199</v>
      </c>
      <c r="U284" s="318" t="s">
        <v>1520</v>
      </c>
      <c r="V284" s="318" t="s">
        <v>248</v>
      </c>
      <c r="W284" s="318" t="s">
        <v>199</v>
      </c>
      <c r="X284" s="643" t="s">
        <v>199</v>
      </c>
      <c r="Y284" s="643" t="s">
        <v>199</v>
      </c>
      <c r="Z284" s="632" t="s">
        <v>199</v>
      </c>
      <c r="AA284" s="318" t="s">
        <v>199</v>
      </c>
      <c r="AB284" s="318" t="s">
        <v>199</v>
      </c>
      <c r="AC284" s="318" t="s">
        <v>294</v>
      </c>
    </row>
    <row r="285" spans="2:29" s="316" customFormat="1" ht="142.5">
      <c r="B285" s="318" t="s">
        <v>453</v>
      </c>
      <c r="C285" s="620" t="s">
        <v>859</v>
      </c>
      <c r="D285" s="318" t="s">
        <v>860</v>
      </c>
      <c r="E285" s="318" t="s">
        <v>862</v>
      </c>
      <c r="F285" s="318" t="s">
        <v>754</v>
      </c>
      <c r="G285" s="318" t="s">
        <v>894</v>
      </c>
      <c r="H285" s="318" t="s">
        <v>894</v>
      </c>
      <c r="I285" s="318" t="s">
        <v>895</v>
      </c>
      <c r="J285" s="318" t="s">
        <v>220</v>
      </c>
      <c r="K285" s="622">
        <v>45323</v>
      </c>
      <c r="L285" s="625">
        <v>45626</v>
      </c>
      <c r="M285" s="623" t="s">
        <v>2124</v>
      </c>
      <c r="N285" s="631">
        <v>39448724</v>
      </c>
      <c r="O285" s="629">
        <v>264</v>
      </c>
      <c r="P285" s="318" t="s">
        <v>354</v>
      </c>
      <c r="Q285" s="318" t="s">
        <v>890</v>
      </c>
      <c r="R285" s="318" t="s">
        <v>199</v>
      </c>
      <c r="S285" s="318" t="s">
        <v>199</v>
      </c>
      <c r="T285" s="318" t="s">
        <v>199</v>
      </c>
      <c r="U285" s="318" t="s">
        <v>487</v>
      </c>
      <c r="V285" s="318" t="s">
        <v>248</v>
      </c>
      <c r="W285" s="318" t="s">
        <v>199</v>
      </c>
      <c r="X285" s="318" t="s">
        <v>199</v>
      </c>
      <c r="Y285" s="318" t="s">
        <v>199</v>
      </c>
      <c r="Z285" s="318" t="s">
        <v>199</v>
      </c>
      <c r="AA285" s="318" t="s">
        <v>408</v>
      </c>
      <c r="AB285" s="318" t="s">
        <v>409</v>
      </c>
      <c r="AC285" s="318" t="s">
        <v>234</v>
      </c>
    </row>
    <row r="286" spans="2:29" s="316" customFormat="1" ht="128.25">
      <c r="B286" s="318" t="s">
        <v>193</v>
      </c>
      <c r="C286" s="620" t="s">
        <v>1644</v>
      </c>
      <c r="D286" s="318" t="s">
        <v>1436</v>
      </c>
      <c r="E286" s="318" t="s">
        <v>1438</v>
      </c>
      <c r="F286" s="318" t="s">
        <v>1167</v>
      </c>
      <c r="G286" s="318" t="s">
        <v>1439</v>
      </c>
      <c r="H286" s="318" t="s">
        <v>1440</v>
      </c>
      <c r="I286" s="318" t="s">
        <v>1441</v>
      </c>
      <c r="J286" s="627" t="s">
        <v>99</v>
      </c>
      <c r="K286" s="622">
        <v>45505</v>
      </c>
      <c r="L286" s="622">
        <v>45611</v>
      </c>
      <c r="M286" s="623" t="s">
        <v>2124</v>
      </c>
      <c r="N286" s="129">
        <v>0</v>
      </c>
      <c r="O286" s="321" t="s">
        <v>206</v>
      </c>
      <c r="P286" s="318" t="s">
        <v>476</v>
      </c>
      <c r="Q286" s="318" t="s">
        <v>199</v>
      </c>
      <c r="R286" s="318" t="s">
        <v>199</v>
      </c>
      <c r="S286" s="318" t="s">
        <v>199</v>
      </c>
      <c r="T286" s="318" t="s">
        <v>199</v>
      </c>
      <c r="U286" s="318" t="s">
        <v>417</v>
      </c>
      <c r="V286" s="318" t="s">
        <v>199</v>
      </c>
      <c r="W286" s="318" t="s">
        <v>199</v>
      </c>
      <c r="X286" s="318" t="s">
        <v>199</v>
      </c>
      <c r="Y286" s="318" t="s">
        <v>199</v>
      </c>
      <c r="Z286" s="318" t="s">
        <v>199</v>
      </c>
      <c r="AA286" s="318" t="s">
        <v>199</v>
      </c>
      <c r="AB286" s="318" t="s">
        <v>199</v>
      </c>
      <c r="AC286" s="318" t="s">
        <v>611</v>
      </c>
    </row>
    <row r="287" spans="2:29" s="316" customFormat="1" ht="99.75">
      <c r="B287" s="318" t="s">
        <v>453</v>
      </c>
      <c r="C287" s="620" t="s">
        <v>454</v>
      </c>
      <c r="D287" s="318" t="s">
        <v>605</v>
      </c>
      <c r="E287" s="318" t="s">
        <v>597</v>
      </c>
      <c r="F287" s="318" t="s">
        <v>552</v>
      </c>
      <c r="G287" s="318" t="s">
        <v>632</v>
      </c>
      <c r="H287" s="318" t="s">
        <v>633</v>
      </c>
      <c r="I287" s="321" t="s">
        <v>634</v>
      </c>
      <c r="J287" s="318" t="s">
        <v>0</v>
      </c>
      <c r="K287" s="650">
        <v>45566</v>
      </c>
      <c r="L287" s="650">
        <v>45641</v>
      </c>
      <c r="M287" s="623" t="s">
        <v>2124</v>
      </c>
      <c r="N287" s="129">
        <v>0</v>
      </c>
      <c r="O287" s="321" t="s">
        <v>206</v>
      </c>
      <c r="P287" s="318" t="s">
        <v>476</v>
      </c>
      <c r="Q287" s="318" t="s">
        <v>374</v>
      </c>
      <c r="R287" s="318" t="s">
        <v>246</v>
      </c>
      <c r="S287" s="318" t="s">
        <v>199</v>
      </c>
      <c r="T287" s="318" t="s">
        <v>199</v>
      </c>
      <c r="U287" s="318" t="s">
        <v>621</v>
      </c>
      <c r="V287" s="318" t="s">
        <v>622</v>
      </c>
      <c r="W287" s="318" t="s">
        <v>199</v>
      </c>
      <c r="X287" s="318" t="s">
        <v>199</v>
      </c>
      <c r="Y287" s="318" t="s">
        <v>199</v>
      </c>
      <c r="Z287" s="318" t="s">
        <v>199</v>
      </c>
      <c r="AA287" s="318" t="s">
        <v>199</v>
      </c>
      <c r="AB287" s="318" t="s">
        <v>199</v>
      </c>
      <c r="AC287" s="318" t="s">
        <v>611</v>
      </c>
    </row>
    <row r="288" spans="2:29" s="316" customFormat="1" ht="99.75">
      <c r="B288" s="318" t="s">
        <v>453</v>
      </c>
      <c r="C288" s="620" t="s">
        <v>454</v>
      </c>
      <c r="D288" s="632" t="s">
        <v>1122</v>
      </c>
      <c r="E288" s="632" t="s">
        <v>199</v>
      </c>
      <c r="F288" s="318" t="s">
        <v>552</v>
      </c>
      <c r="G288" s="633" t="s">
        <v>1920</v>
      </c>
      <c r="H288" s="633" t="s">
        <v>1921</v>
      </c>
      <c r="I288" s="321" t="s">
        <v>1922</v>
      </c>
      <c r="J288" s="318" t="s">
        <v>281</v>
      </c>
      <c r="K288" s="622">
        <v>45292</v>
      </c>
      <c r="L288" s="622">
        <v>45657</v>
      </c>
      <c r="M288" s="623" t="s">
        <v>2124</v>
      </c>
      <c r="N288" s="129">
        <v>43796198658</v>
      </c>
      <c r="O288" s="321" t="s">
        <v>206</v>
      </c>
      <c r="P288" s="318" t="s">
        <v>207</v>
      </c>
      <c r="Q288" s="318" t="s">
        <v>476</v>
      </c>
      <c r="R288" s="318" t="s">
        <v>207</v>
      </c>
      <c r="S288" s="318" t="s">
        <v>199</v>
      </c>
      <c r="T288" s="318" t="s">
        <v>199</v>
      </c>
      <c r="U288" s="624" t="s">
        <v>2198</v>
      </c>
      <c r="V288" s="318" t="s">
        <v>248</v>
      </c>
      <c r="W288" s="318" t="s">
        <v>199</v>
      </c>
      <c r="X288" s="318" t="s">
        <v>199</v>
      </c>
      <c r="Y288" s="318" t="s">
        <v>199</v>
      </c>
      <c r="Z288" s="318" t="s">
        <v>199</v>
      </c>
      <c r="AA288" s="318" t="s">
        <v>199</v>
      </c>
      <c r="AB288" s="318" t="s">
        <v>199</v>
      </c>
      <c r="AC288" s="318" t="s">
        <v>611</v>
      </c>
    </row>
    <row r="289" spans="2:29" s="316" customFormat="1" ht="99.75">
      <c r="B289" s="318" t="s">
        <v>453</v>
      </c>
      <c r="C289" s="620" t="s">
        <v>454</v>
      </c>
      <c r="D289" s="318" t="s">
        <v>839</v>
      </c>
      <c r="E289" s="318" t="s">
        <v>849</v>
      </c>
      <c r="F289" s="318" t="s">
        <v>552</v>
      </c>
      <c r="G289" s="318" t="s">
        <v>853</v>
      </c>
      <c r="H289" s="318" t="s">
        <v>854</v>
      </c>
      <c r="I289" s="321" t="s">
        <v>855</v>
      </c>
      <c r="J289" s="318" t="s">
        <v>0</v>
      </c>
      <c r="K289" s="650">
        <v>45474</v>
      </c>
      <c r="L289" s="650">
        <v>45641</v>
      </c>
      <c r="M289" s="623" t="s">
        <v>2124</v>
      </c>
      <c r="N289" s="129">
        <v>100000000</v>
      </c>
      <c r="O289" s="318">
        <v>220</v>
      </c>
      <c r="P289" s="318" t="s">
        <v>476</v>
      </c>
      <c r="Q289" s="318" t="s">
        <v>208</v>
      </c>
      <c r="R289" s="318" t="s">
        <v>207</v>
      </c>
      <c r="S289" s="318" t="s">
        <v>199</v>
      </c>
      <c r="T289" s="318" t="s">
        <v>199</v>
      </c>
      <c r="U289" s="624" t="s">
        <v>2197</v>
      </c>
      <c r="V289" s="318" t="s">
        <v>248</v>
      </c>
      <c r="W289" s="318" t="s">
        <v>199</v>
      </c>
      <c r="X289" s="318" t="s">
        <v>199</v>
      </c>
      <c r="Y289" s="318" t="s">
        <v>199</v>
      </c>
      <c r="Z289" s="318" t="s">
        <v>199</v>
      </c>
      <c r="AA289" s="318" t="s">
        <v>199</v>
      </c>
      <c r="AB289" s="318" t="s">
        <v>199</v>
      </c>
      <c r="AC289" s="318" t="s">
        <v>611</v>
      </c>
    </row>
    <row r="290" spans="2:29" s="316" customFormat="1" ht="99.75">
      <c r="B290" s="318" t="s">
        <v>453</v>
      </c>
      <c r="C290" s="620" t="s">
        <v>454</v>
      </c>
      <c r="D290" s="632" t="s">
        <v>1122</v>
      </c>
      <c r="E290" s="632" t="s">
        <v>199</v>
      </c>
      <c r="F290" s="318" t="s">
        <v>552</v>
      </c>
      <c r="G290" s="633" t="s">
        <v>1923</v>
      </c>
      <c r="H290" s="633" t="s">
        <v>1924</v>
      </c>
      <c r="I290" s="321" t="s">
        <v>1922</v>
      </c>
      <c r="J290" s="318" t="s">
        <v>281</v>
      </c>
      <c r="K290" s="622">
        <v>45292</v>
      </c>
      <c r="L290" s="622">
        <v>45657</v>
      </c>
      <c r="M290" s="623" t="s">
        <v>2124</v>
      </c>
      <c r="N290" s="129">
        <v>16277143932</v>
      </c>
      <c r="O290" s="321" t="s">
        <v>206</v>
      </c>
      <c r="P290" s="318" t="s">
        <v>247</v>
      </c>
      <c r="Q290" s="318" t="s">
        <v>245</v>
      </c>
      <c r="R290" s="318" t="s">
        <v>207</v>
      </c>
      <c r="S290" s="318" t="s">
        <v>199</v>
      </c>
      <c r="T290" s="318" t="s">
        <v>199</v>
      </c>
      <c r="U290" s="318" t="s">
        <v>209</v>
      </c>
      <c r="V290" s="318" t="s">
        <v>248</v>
      </c>
      <c r="W290" s="318" t="s">
        <v>199</v>
      </c>
      <c r="X290" s="318" t="s">
        <v>199</v>
      </c>
      <c r="Y290" s="318" t="s">
        <v>199</v>
      </c>
      <c r="Z290" s="318" t="s">
        <v>199</v>
      </c>
      <c r="AA290" s="318" t="s">
        <v>199</v>
      </c>
      <c r="AB290" s="318" t="s">
        <v>199</v>
      </c>
      <c r="AC290" s="318" t="s">
        <v>775</v>
      </c>
    </row>
    <row r="291" spans="2:29" s="316" customFormat="1" ht="171">
      <c r="B291" s="318" t="s">
        <v>516</v>
      </c>
      <c r="C291" s="620" t="s">
        <v>517</v>
      </c>
      <c r="D291" s="318" t="s">
        <v>1497</v>
      </c>
      <c r="E291" s="318" t="s">
        <v>1499</v>
      </c>
      <c r="F291" s="318" t="s">
        <v>281</v>
      </c>
      <c r="G291" s="318" t="s">
        <v>1500</v>
      </c>
      <c r="H291" s="318" t="s">
        <v>1501</v>
      </c>
      <c r="I291" s="321" t="s">
        <v>1502</v>
      </c>
      <c r="J291" s="318" t="s">
        <v>537</v>
      </c>
      <c r="K291" s="622">
        <v>45323</v>
      </c>
      <c r="L291" s="622">
        <v>45641</v>
      </c>
      <c r="M291" s="623" t="s">
        <v>2124</v>
      </c>
      <c r="N291" s="129">
        <f>(2.5*20*10.5)*(3886560/30/8)</f>
        <v>8501850</v>
      </c>
      <c r="O291" s="318" t="s">
        <v>2165</v>
      </c>
      <c r="P291" s="318" t="s">
        <v>400</v>
      </c>
      <c r="Q291" s="318" t="s">
        <v>199</v>
      </c>
      <c r="R291" s="318" t="s">
        <v>199</v>
      </c>
      <c r="S291" s="632" t="s">
        <v>199</v>
      </c>
      <c r="T291" s="632" t="s">
        <v>199</v>
      </c>
      <c r="U291" s="318" t="s">
        <v>364</v>
      </c>
      <c r="V291" s="318" t="s">
        <v>248</v>
      </c>
      <c r="W291" s="318" t="s">
        <v>199</v>
      </c>
      <c r="X291" s="643" t="s">
        <v>199</v>
      </c>
      <c r="Y291" s="643" t="s">
        <v>199</v>
      </c>
      <c r="Z291" s="632" t="s">
        <v>199</v>
      </c>
      <c r="AA291" s="318" t="s">
        <v>402</v>
      </c>
      <c r="AB291" s="318" t="s">
        <v>403</v>
      </c>
      <c r="AC291" s="318" t="s">
        <v>685</v>
      </c>
    </row>
    <row r="292" spans="2:29" s="316" customFormat="1" ht="99.75">
      <c r="B292" s="318" t="s">
        <v>453</v>
      </c>
      <c r="C292" s="620" t="s">
        <v>454</v>
      </c>
      <c r="D292" s="318" t="s">
        <v>455</v>
      </c>
      <c r="E292" s="318" t="s">
        <v>457</v>
      </c>
      <c r="F292" s="318" t="s">
        <v>458</v>
      </c>
      <c r="G292" s="318" t="s">
        <v>473</v>
      </c>
      <c r="H292" s="318" t="s">
        <v>474</v>
      </c>
      <c r="I292" s="321" t="s">
        <v>475</v>
      </c>
      <c r="J292" s="318" t="s">
        <v>133</v>
      </c>
      <c r="K292" s="622">
        <v>45292</v>
      </c>
      <c r="L292" s="622">
        <v>45641</v>
      </c>
      <c r="M292" s="623" t="s">
        <v>2124</v>
      </c>
      <c r="N292" s="129">
        <v>0</v>
      </c>
      <c r="O292" s="321" t="s">
        <v>206</v>
      </c>
      <c r="P292" s="318" t="s">
        <v>463</v>
      </c>
      <c r="Q292" s="318" t="s">
        <v>476</v>
      </c>
      <c r="R292" s="318" t="s">
        <v>423</v>
      </c>
      <c r="S292" s="318" t="s">
        <v>199</v>
      </c>
      <c r="T292" s="318" t="s">
        <v>199</v>
      </c>
      <c r="U292" s="318" t="s">
        <v>209</v>
      </c>
      <c r="V292" s="318" t="s">
        <v>199</v>
      </c>
      <c r="W292" s="318" t="s">
        <v>199</v>
      </c>
      <c r="X292" s="318" t="s">
        <v>199</v>
      </c>
      <c r="Y292" s="318" t="s">
        <v>199</v>
      </c>
      <c r="Z292" s="318" t="s">
        <v>199</v>
      </c>
      <c r="AA292" s="318" t="s">
        <v>199</v>
      </c>
      <c r="AB292" s="318" t="s">
        <v>199</v>
      </c>
      <c r="AC292" s="318" t="s">
        <v>472</v>
      </c>
    </row>
    <row r="293" spans="2:29" s="316" customFormat="1" ht="99.75">
      <c r="B293" s="318" t="s">
        <v>453</v>
      </c>
      <c r="C293" s="620" t="s">
        <v>454</v>
      </c>
      <c r="D293" s="318" t="s">
        <v>455</v>
      </c>
      <c r="E293" s="318" t="s">
        <v>457</v>
      </c>
      <c r="F293" s="318" t="s">
        <v>458</v>
      </c>
      <c r="G293" s="318" t="s">
        <v>477</v>
      </c>
      <c r="H293" s="318" t="s">
        <v>478</v>
      </c>
      <c r="I293" s="321" t="s">
        <v>479</v>
      </c>
      <c r="J293" s="318" t="s">
        <v>133</v>
      </c>
      <c r="K293" s="622">
        <v>45292</v>
      </c>
      <c r="L293" s="622">
        <v>45641</v>
      </c>
      <c r="M293" s="623" t="s">
        <v>2124</v>
      </c>
      <c r="N293" s="145">
        <v>0</v>
      </c>
      <c r="O293" s="145" t="s">
        <v>206</v>
      </c>
      <c r="P293" s="318" t="s">
        <v>463</v>
      </c>
      <c r="Q293" s="318" t="s">
        <v>476</v>
      </c>
      <c r="R293" s="318" t="s">
        <v>423</v>
      </c>
      <c r="S293" s="318" t="s">
        <v>199</v>
      </c>
      <c r="T293" s="318" t="s">
        <v>199</v>
      </c>
      <c r="U293" s="318" t="s">
        <v>209</v>
      </c>
      <c r="V293" s="318" t="s">
        <v>199</v>
      </c>
      <c r="W293" s="318" t="s">
        <v>199</v>
      </c>
      <c r="X293" s="318" t="s">
        <v>199</v>
      </c>
      <c r="Y293" s="318" t="s">
        <v>199</v>
      </c>
      <c r="Z293" s="318" t="s">
        <v>199</v>
      </c>
      <c r="AA293" s="318" t="s">
        <v>199</v>
      </c>
      <c r="AB293" s="318" t="s">
        <v>199</v>
      </c>
      <c r="AC293" s="318" t="s">
        <v>472</v>
      </c>
    </row>
    <row r="294" spans="2:29" s="316" customFormat="1" ht="99.75">
      <c r="B294" s="318" t="s">
        <v>453</v>
      </c>
      <c r="C294" s="620" t="s">
        <v>454</v>
      </c>
      <c r="D294" s="318" t="s">
        <v>839</v>
      </c>
      <c r="E294" s="318" t="s">
        <v>841</v>
      </c>
      <c r="F294" s="318" t="s">
        <v>552</v>
      </c>
      <c r="G294" s="318" t="s">
        <v>846</v>
      </c>
      <c r="H294" s="318" t="s">
        <v>847</v>
      </c>
      <c r="I294" s="321" t="s">
        <v>848</v>
      </c>
      <c r="J294" s="318" t="s">
        <v>0</v>
      </c>
      <c r="K294" s="650">
        <v>45292</v>
      </c>
      <c r="L294" s="650">
        <v>45641</v>
      </c>
      <c r="M294" s="623" t="s">
        <v>2124</v>
      </c>
      <c r="N294" s="129">
        <v>100000000</v>
      </c>
      <c r="O294" s="318">
        <v>220</v>
      </c>
      <c r="P294" s="318" t="s">
        <v>476</v>
      </c>
      <c r="Q294" s="318" t="s">
        <v>208</v>
      </c>
      <c r="R294" s="318" t="s">
        <v>207</v>
      </c>
      <c r="S294" s="318" t="s">
        <v>199</v>
      </c>
      <c r="T294" s="318" t="s">
        <v>199</v>
      </c>
      <c r="U294" s="624" t="s">
        <v>2197</v>
      </c>
      <c r="V294" s="318" t="s">
        <v>248</v>
      </c>
      <c r="W294" s="318" t="s">
        <v>199</v>
      </c>
      <c r="X294" s="318" t="s">
        <v>199</v>
      </c>
      <c r="Y294" s="318" t="s">
        <v>199</v>
      </c>
      <c r="Z294" s="318" t="s">
        <v>199</v>
      </c>
      <c r="AA294" s="318" t="s">
        <v>199</v>
      </c>
      <c r="AB294" s="318" t="s">
        <v>199</v>
      </c>
      <c r="AC294" s="318" t="s">
        <v>611</v>
      </c>
    </row>
    <row r="295" spans="2:29" s="316" customFormat="1" ht="99.75">
      <c r="B295" s="318" t="s">
        <v>453</v>
      </c>
      <c r="C295" s="620" t="s">
        <v>454</v>
      </c>
      <c r="D295" s="318" t="s">
        <v>605</v>
      </c>
      <c r="E295" s="318" t="s">
        <v>597</v>
      </c>
      <c r="F295" s="318" t="s">
        <v>552</v>
      </c>
      <c r="G295" s="318" t="s">
        <v>629</v>
      </c>
      <c r="H295" s="318" t="s">
        <v>630</v>
      </c>
      <c r="I295" s="321" t="s">
        <v>631</v>
      </c>
      <c r="J295" s="318" t="s">
        <v>0</v>
      </c>
      <c r="K295" s="650">
        <v>45566</v>
      </c>
      <c r="L295" s="650">
        <v>45641</v>
      </c>
      <c r="M295" s="623" t="s">
        <v>2124</v>
      </c>
      <c r="N295" s="129">
        <v>0</v>
      </c>
      <c r="O295" s="321" t="s">
        <v>206</v>
      </c>
      <c r="P295" s="318" t="s">
        <v>476</v>
      </c>
      <c r="Q295" s="318" t="s">
        <v>246</v>
      </c>
      <c r="R295" s="318" t="s">
        <v>199</v>
      </c>
      <c r="S295" s="318" t="s">
        <v>199</v>
      </c>
      <c r="T295" s="318" t="s">
        <v>199</v>
      </c>
      <c r="U295" s="318" t="s">
        <v>621</v>
      </c>
      <c r="V295" s="318" t="s">
        <v>622</v>
      </c>
      <c r="W295" s="318" t="s">
        <v>199</v>
      </c>
      <c r="X295" s="318" t="s">
        <v>199</v>
      </c>
      <c r="Y295" s="318" t="s">
        <v>199</v>
      </c>
      <c r="Z295" s="318" t="s">
        <v>199</v>
      </c>
      <c r="AA295" s="318" t="s">
        <v>199</v>
      </c>
      <c r="AB295" s="318" t="s">
        <v>199</v>
      </c>
      <c r="AC295" s="318" t="s">
        <v>611</v>
      </c>
    </row>
    <row r="296" spans="2:29" s="316" customFormat="1" ht="114">
      <c r="B296" s="621" t="s">
        <v>453</v>
      </c>
      <c r="C296" s="662" t="s">
        <v>454</v>
      </c>
      <c r="D296" s="621" t="s">
        <v>705</v>
      </c>
      <c r="E296" s="621" t="s">
        <v>706</v>
      </c>
      <c r="F296" s="621" t="s">
        <v>552</v>
      </c>
      <c r="G296" s="656" t="s">
        <v>730</v>
      </c>
      <c r="H296" s="656" t="s">
        <v>731</v>
      </c>
      <c r="I296" s="657" t="s">
        <v>732</v>
      </c>
      <c r="J296" s="637" t="s">
        <v>84</v>
      </c>
      <c r="K296" s="622">
        <v>45324</v>
      </c>
      <c r="L296" s="622">
        <v>45626</v>
      </c>
      <c r="M296" s="623" t="s">
        <v>2124</v>
      </c>
      <c r="N296" s="129">
        <v>0</v>
      </c>
      <c r="O296" s="321" t="s">
        <v>206</v>
      </c>
      <c r="P296" s="318" t="s">
        <v>400</v>
      </c>
      <c r="Q296" s="318" t="s">
        <v>401</v>
      </c>
      <c r="R296" s="318" t="s">
        <v>374</v>
      </c>
      <c r="S296" s="318" t="s">
        <v>199</v>
      </c>
      <c r="T296" s="321" t="s">
        <v>199</v>
      </c>
      <c r="U296" s="318" t="s">
        <v>364</v>
      </c>
      <c r="V296" s="318" t="s">
        <v>199</v>
      </c>
      <c r="W296" s="318" t="s">
        <v>199</v>
      </c>
      <c r="X296" s="318" t="s">
        <v>199</v>
      </c>
      <c r="Y296" s="318" t="s">
        <v>199</v>
      </c>
      <c r="Z296" s="318" t="s">
        <v>199</v>
      </c>
      <c r="AA296" s="318" t="s">
        <v>365</v>
      </c>
      <c r="AB296" s="318" t="s">
        <v>366</v>
      </c>
      <c r="AC296" s="318" t="s">
        <v>418</v>
      </c>
    </row>
    <row r="297" spans="2:29" s="316" customFormat="1" ht="99.75">
      <c r="B297" s="318" t="s">
        <v>453</v>
      </c>
      <c r="C297" s="620" t="s">
        <v>454</v>
      </c>
      <c r="D297" s="318" t="s">
        <v>595</v>
      </c>
      <c r="E297" s="318" t="s">
        <v>597</v>
      </c>
      <c r="F297" s="318" t="s">
        <v>552</v>
      </c>
      <c r="G297" s="656" t="s">
        <v>656</v>
      </c>
      <c r="H297" s="656" t="s">
        <v>657</v>
      </c>
      <c r="I297" s="657" t="s">
        <v>653</v>
      </c>
      <c r="J297" s="637" t="s">
        <v>99</v>
      </c>
      <c r="K297" s="622">
        <v>45352</v>
      </c>
      <c r="L297" s="622">
        <v>45657</v>
      </c>
      <c r="M297" s="623" t="s">
        <v>2124</v>
      </c>
      <c r="N297" s="129">
        <v>0</v>
      </c>
      <c r="O297" s="321" t="s">
        <v>206</v>
      </c>
      <c r="P297" s="318" t="s">
        <v>476</v>
      </c>
      <c r="Q297" s="318" t="s">
        <v>199</v>
      </c>
      <c r="R297" s="318" t="s">
        <v>199</v>
      </c>
      <c r="S297" s="318" t="s">
        <v>199</v>
      </c>
      <c r="T297" s="318" t="s">
        <v>199</v>
      </c>
      <c r="U297" s="318" t="s">
        <v>487</v>
      </c>
      <c r="V297" s="318" t="s">
        <v>199</v>
      </c>
      <c r="W297" s="318" t="s">
        <v>199</v>
      </c>
      <c r="X297" s="318" t="s">
        <v>199</v>
      </c>
      <c r="Y297" s="318" t="s">
        <v>199</v>
      </c>
      <c r="Z297" s="318" t="s">
        <v>199</v>
      </c>
      <c r="AA297" s="318" t="s">
        <v>199</v>
      </c>
      <c r="AB297" s="318" t="s">
        <v>199</v>
      </c>
      <c r="AC297" s="318" t="s">
        <v>655</v>
      </c>
    </row>
    <row r="298" spans="2:29" s="316" customFormat="1" ht="99.75">
      <c r="B298" s="318" t="s">
        <v>453</v>
      </c>
      <c r="C298" s="620" t="s">
        <v>454</v>
      </c>
      <c r="D298" s="318" t="s">
        <v>595</v>
      </c>
      <c r="E298" s="318" t="s">
        <v>597</v>
      </c>
      <c r="F298" s="318" t="s">
        <v>552</v>
      </c>
      <c r="G298" s="656" t="s">
        <v>658</v>
      </c>
      <c r="H298" s="656" t="s">
        <v>659</v>
      </c>
      <c r="I298" s="657" t="s">
        <v>653</v>
      </c>
      <c r="J298" s="637" t="s">
        <v>99</v>
      </c>
      <c r="K298" s="622">
        <v>45323</v>
      </c>
      <c r="L298" s="622">
        <v>45626</v>
      </c>
      <c r="M298" s="623" t="s">
        <v>2124</v>
      </c>
      <c r="N298" s="129">
        <v>0</v>
      </c>
      <c r="O298" s="321" t="s">
        <v>206</v>
      </c>
      <c r="P298" s="318" t="s">
        <v>476</v>
      </c>
      <c r="Q298" s="318" t="s">
        <v>199</v>
      </c>
      <c r="R298" s="318" t="s">
        <v>199</v>
      </c>
      <c r="S298" s="318" t="s">
        <v>199</v>
      </c>
      <c r="T298" s="318" t="s">
        <v>199</v>
      </c>
      <c r="U298" s="318" t="s">
        <v>487</v>
      </c>
      <c r="V298" s="624" t="s">
        <v>248</v>
      </c>
      <c r="W298" s="318" t="s">
        <v>199</v>
      </c>
      <c r="X298" s="318" t="s">
        <v>199</v>
      </c>
      <c r="Y298" s="318" t="s">
        <v>199</v>
      </c>
      <c r="Z298" s="318" t="s">
        <v>199</v>
      </c>
      <c r="AA298" s="318" t="s">
        <v>199</v>
      </c>
      <c r="AB298" s="318" t="s">
        <v>199</v>
      </c>
      <c r="AC298" s="318" t="s">
        <v>655</v>
      </c>
    </row>
    <row r="299" spans="2:29" s="316" customFormat="1" ht="99.75">
      <c r="B299" s="318" t="s">
        <v>453</v>
      </c>
      <c r="C299" s="620" t="s">
        <v>454</v>
      </c>
      <c r="D299" s="318" t="s">
        <v>705</v>
      </c>
      <c r="E299" s="318" t="s">
        <v>706</v>
      </c>
      <c r="F299" s="318" t="s">
        <v>552</v>
      </c>
      <c r="G299" s="656" t="s">
        <v>723</v>
      </c>
      <c r="H299" s="656" t="s">
        <v>724</v>
      </c>
      <c r="I299" s="657" t="s">
        <v>725</v>
      </c>
      <c r="J299" s="637" t="s">
        <v>0</v>
      </c>
      <c r="K299" s="622">
        <v>45292</v>
      </c>
      <c r="L299" s="622">
        <v>45473</v>
      </c>
      <c r="M299" s="623">
        <v>1</v>
      </c>
      <c r="N299" s="129">
        <v>0</v>
      </c>
      <c r="O299" s="321" t="s">
        <v>206</v>
      </c>
      <c r="P299" s="318" t="s">
        <v>526</v>
      </c>
      <c r="Q299" s="318" t="s">
        <v>374</v>
      </c>
      <c r="R299" s="318" t="s">
        <v>199</v>
      </c>
      <c r="S299" s="318" t="s">
        <v>199</v>
      </c>
      <c r="T299" s="318" t="s">
        <v>199</v>
      </c>
      <c r="U299" s="318" t="s">
        <v>364</v>
      </c>
      <c r="V299" s="318" t="s">
        <v>513</v>
      </c>
      <c r="W299" s="318" t="s">
        <v>199</v>
      </c>
      <c r="X299" s="318" t="s">
        <v>199</v>
      </c>
      <c r="Y299" s="318" t="s">
        <v>199</v>
      </c>
      <c r="Z299" s="318" t="s">
        <v>199</v>
      </c>
      <c r="AA299" s="318" t="s">
        <v>365</v>
      </c>
      <c r="AB299" s="318" t="s">
        <v>639</v>
      </c>
      <c r="AC299" s="318" t="s">
        <v>528</v>
      </c>
    </row>
    <row r="300" spans="2:29" s="316" customFormat="1" ht="99.75">
      <c r="B300" s="318" t="s">
        <v>453</v>
      </c>
      <c r="C300" s="620" t="s">
        <v>454</v>
      </c>
      <c r="D300" s="318" t="s">
        <v>705</v>
      </c>
      <c r="E300" s="318" t="s">
        <v>706</v>
      </c>
      <c r="F300" s="318" t="s">
        <v>552</v>
      </c>
      <c r="G300" s="656" t="s">
        <v>726</v>
      </c>
      <c r="H300" s="656" t="s">
        <v>727</v>
      </c>
      <c r="I300" s="670" t="s">
        <v>728</v>
      </c>
      <c r="J300" s="671" t="s">
        <v>72</v>
      </c>
      <c r="K300" s="622">
        <v>45292</v>
      </c>
      <c r="L300" s="622">
        <v>45641</v>
      </c>
      <c r="M300" s="623" t="s">
        <v>2124</v>
      </c>
      <c r="N300" s="129">
        <v>0</v>
      </c>
      <c r="O300" s="321" t="s">
        <v>206</v>
      </c>
      <c r="P300" s="318" t="s">
        <v>374</v>
      </c>
      <c r="Q300" s="318" t="s">
        <v>199</v>
      </c>
      <c r="R300" s="318" t="s">
        <v>199</v>
      </c>
      <c r="S300" s="318" t="s">
        <v>199</v>
      </c>
      <c r="T300" s="318" t="s">
        <v>199</v>
      </c>
      <c r="U300" s="318" t="s">
        <v>209</v>
      </c>
      <c r="V300" s="318" t="s">
        <v>199</v>
      </c>
      <c r="W300" s="318" t="s">
        <v>199</v>
      </c>
      <c r="X300" s="318" t="s">
        <v>199</v>
      </c>
      <c r="Y300" s="318" t="s">
        <v>199</v>
      </c>
      <c r="Z300" s="318" t="s">
        <v>199</v>
      </c>
      <c r="AA300" s="318" t="s">
        <v>199</v>
      </c>
      <c r="AB300" s="318" t="s">
        <v>199</v>
      </c>
      <c r="AC300" s="321" t="s">
        <v>261</v>
      </c>
    </row>
    <row r="301" spans="2:29" s="316" customFormat="1" ht="171">
      <c r="B301" s="318" t="s">
        <v>516</v>
      </c>
      <c r="C301" s="620" t="s">
        <v>517</v>
      </c>
      <c r="D301" s="318" t="s">
        <v>1497</v>
      </c>
      <c r="E301" s="318" t="s">
        <v>1503</v>
      </c>
      <c r="F301" s="318" t="s">
        <v>281</v>
      </c>
      <c r="G301" s="318" t="s">
        <v>1504</v>
      </c>
      <c r="H301" s="318" t="s">
        <v>1505</v>
      </c>
      <c r="I301" s="321" t="s">
        <v>1506</v>
      </c>
      <c r="J301" s="318" t="s">
        <v>537</v>
      </c>
      <c r="K301" s="622">
        <v>45323</v>
      </c>
      <c r="L301" s="622">
        <v>45641</v>
      </c>
      <c r="M301" s="623" t="s">
        <v>2124</v>
      </c>
      <c r="N301" s="129">
        <f>(3.5*20*10.5)*(3886560/30/8)</f>
        <v>11902590</v>
      </c>
      <c r="O301" s="318" t="s">
        <v>2165</v>
      </c>
      <c r="P301" s="318" t="s">
        <v>400</v>
      </c>
      <c r="Q301" s="318" t="s">
        <v>199</v>
      </c>
      <c r="R301" s="318" t="s">
        <v>199</v>
      </c>
      <c r="S301" s="632" t="s">
        <v>199</v>
      </c>
      <c r="T301" s="632" t="s">
        <v>199</v>
      </c>
      <c r="U301" s="318" t="s">
        <v>364</v>
      </c>
      <c r="V301" s="318" t="s">
        <v>248</v>
      </c>
      <c r="W301" s="318" t="s">
        <v>199</v>
      </c>
      <c r="X301" s="643" t="s">
        <v>199</v>
      </c>
      <c r="Y301" s="643" t="s">
        <v>199</v>
      </c>
      <c r="Z301" s="632" t="s">
        <v>199</v>
      </c>
      <c r="AA301" s="318" t="s">
        <v>402</v>
      </c>
      <c r="AB301" s="318" t="s">
        <v>403</v>
      </c>
      <c r="AC301" s="318" t="s">
        <v>538</v>
      </c>
    </row>
    <row r="302" spans="2:29" s="316" customFormat="1" ht="171">
      <c r="B302" s="318" t="s">
        <v>193</v>
      </c>
      <c r="C302" s="620" t="s">
        <v>1634</v>
      </c>
      <c r="D302" s="318" t="s">
        <v>195</v>
      </c>
      <c r="E302" s="318" t="s">
        <v>197</v>
      </c>
      <c r="F302" s="318" t="s">
        <v>198</v>
      </c>
      <c r="G302" s="318" t="s">
        <v>227</v>
      </c>
      <c r="H302" s="318" t="s">
        <v>228</v>
      </c>
      <c r="I302" s="321" t="s">
        <v>229</v>
      </c>
      <c r="J302" s="321" t="s">
        <v>220</v>
      </c>
      <c r="K302" s="622">
        <v>45627</v>
      </c>
      <c r="L302" s="622">
        <v>45641</v>
      </c>
      <c r="M302" s="623" t="s">
        <v>2124</v>
      </c>
      <c r="N302" s="129">
        <v>0</v>
      </c>
      <c r="O302" s="321" t="s">
        <v>206</v>
      </c>
      <c r="P302" s="318" t="s">
        <v>208</v>
      </c>
      <c r="Q302" s="318" t="s">
        <v>232</v>
      </c>
      <c r="R302" s="318" t="s">
        <v>233</v>
      </c>
      <c r="S302" s="318" t="s">
        <v>199</v>
      </c>
      <c r="T302" s="318" t="s">
        <v>199</v>
      </c>
      <c r="U302" s="318" t="s">
        <v>209</v>
      </c>
      <c r="V302" s="318" t="s">
        <v>199</v>
      </c>
      <c r="W302" s="318" t="s">
        <v>199</v>
      </c>
      <c r="X302" s="318" t="s">
        <v>199</v>
      </c>
      <c r="Y302" s="318" t="s">
        <v>199</v>
      </c>
      <c r="Z302" s="318" t="s">
        <v>199</v>
      </c>
      <c r="AA302" s="318" t="s">
        <v>199</v>
      </c>
      <c r="AB302" s="318" t="s">
        <v>199</v>
      </c>
      <c r="AC302" s="321" t="s">
        <v>234</v>
      </c>
    </row>
    <row r="303" spans="2:29" s="316" customFormat="1" ht="171">
      <c r="B303" s="318" t="s">
        <v>193</v>
      </c>
      <c r="C303" s="620" t="s">
        <v>1634</v>
      </c>
      <c r="D303" s="318" t="s">
        <v>250</v>
      </c>
      <c r="E303" s="318" t="s">
        <v>252</v>
      </c>
      <c r="F303" s="318" t="s">
        <v>198</v>
      </c>
      <c r="G303" s="318" t="s">
        <v>262</v>
      </c>
      <c r="H303" s="318" t="s">
        <v>263</v>
      </c>
      <c r="I303" s="321" t="s">
        <v>264</v>
      </c>
      <c r="J303" s="321" t="s">
        <v>220</v>
      </c>
      <c r="K303" s="622">
        <v>45627</v>
      </c>
      <c r="L303" s="622">
        <v>45641</v>
      </c>
      <c r="M303" s="623" t="s">
        <v>2124</v>
      </c>
      <c r="N303" s="129">
        <v>0</v>
      </c>
      <c r="O303" s="321" t="s">
        <v>206</v>
      </c>
      <c r="P303" s="318" t="s">
        <v>208</v>
      </c>
      <c r="Q303" s="318" t="s">
        <v>232</v>
      </c>
      <c r="R303" s="318" t="s">
        <v>233</v>
      </c>
      <c r="S303" s="318" t="s">
        <v>199</v>
      </c>
      <c r="T303" s="318" t="s">
        <v>199</v>
      </c>
      <c r="U303" s="318" t="s">
        <v>209</v>
      </c>
      <c r="V303" s="318" t="s">
        <v>199</v>
      </c>
      <c r="W303" s="318" t="s">
        <v>199</v>
      </c>
      <c r="X303" s="318" t="s">
        <v>199</v>
      </c>
      <c r="Y303" s="318" t="s">
        <v>199</v>
      </c>
      <c r="Z303" s="318" t="s">
        <v>199</v>
      </c>
      <c r="AA303" s="318" t="s">
        <v>199</v>
      </c>
      <c r="AB303" s="318" t="s">
        <v>199</v>
      </c>
      <c r="AC303" s="321" t="s">
        <v>234</v>
      </c>
    </row>
    <row r="304" spans="2:29" s="316" customFormat="1" ht="171">
      <c r="B304" s="318" t="s">
        <v>193</v>
      </c>
      <c r="C304" s="620" t="s">
        <v>1634</v>
      </c>
      <c r="D304" s="318" t="s">
        <v>250</v>
      </c>
      <c r="E304" s="318" t="s">
        <v>269</v>
      </c>
      <c r="F304" s="318" t="s">
        <v>198</v>
      </c>
      <c r="G304" s="318" t="s">
        <v>262</v>
      </c>
      <c r="H304" s="318" t="s">
        <v>274</v>
      </c>
      <c r="I304" s="321" t="s">
        <v>275</v>
      </c>
      <c r="J304" s="321" t="s">
        <v>220</v>
      </c>
      <c r="K304" s="622">
        <v>45627</v>
      </c>
      <c r="L304" s="622">
        <v>45641</v>
      </c>
      <c r="M304" s="623" t="s">
        <v>2124</v>
      </c>
      <c r="N304" s="129">
        <v>0</v>
      </c>
      <c r="O304" s="321" t="s">
        <v>206</v>
      </c>
      <c r="P304" s="318" t="s">
        <v>208</v>
      </c>
      <c r="Q304" s="318" t="s">
        <v>232</v>
      </c>
      <c r="R304" s="318" t="s">
        <v>233</v>
      </c>
      <c r="S304" s="318" t="s">
        <v>199</v>
      </c>
      <c r="T304" s="318" t="s">
        <v>199</v>
      </c>
      <c r="U304" s="318" t="s">
        <v>209</v>
      </c>
      <c r="V304" s="318" t="s">
        <v>199</v>
      </c>
      <c r="W304" s="318" t="s">
        <v>199</v>
      </c>
      <c r="X304" s="318" t="s">
        <v>199</v>
      </c>
      <c r="Y304" s="318" t="s">
        <v>199</v>
      </c>
      <c r="Z304" s="318" t="s">
        <v>199</v>
      </c>
      <c r="AA304" s="318" t="s">
        <v>199</v>
      </c>
      <c r="AB304" s="318" t="s">
        <v>199</v>
      </c>
      <c r="AC304" s="321" t="s">
        <v>234</v>
      </c>
    </row>
    <row r="305" spans="2:29" s="316" customFormat="1" ht="171">
      <c r="B305" s="318" t="s">
        <v>193</v>
      </c>
      <c r="C305" s="620" t="s">
        <v>1634</v>
      </c>
      <c r="D305" s="318" t="s">
        <v>250</v>
      </c>
      <c r="E305" s="318" t="s">
        <v>343</v>
      </c>
      <c r="F305" s="318" t="s">
        <v>198</v>
      </c>
      <c r="G305" s="318" t="s">
        <v>367</v>
      </c>
      <c r="H305" s="318" t="s">
        <v>368</v>
      </c>
      <c r="I305" s="321" t="s">
        <v>369</v>
      </c>
      <c r="J305" s="321" t="s">
        <v>220</v>
      </c>
      <c r="K305" s="622">
        <v>45627</v>
      </c>
      <c r="L305" s="622">
        <v>45641</v>
      </c>
      <c r="M305" s="623" t="s">
        <v>2124</v>
      </c>
      <c r="N305" s="129">
        <v>0</v>
      </c>
      <c r="O305" s="321" t="s">
        <v>206</v>
      </c>
      <c r="P305" s="318" t="s">
        <v>208</v>
      </c>
      <c r="Q305" s="318" t="s">
        <v>232</v>
      </c>
      <c r="R305" s="318" t="s">
        <v>233</v>
      </c>
      <c r="S305" s="318" t="s">
        <v>199</v>
      </c>
      <c r="T305" s="318" t="s">
        <v>199</v>
      </c>
      <c r="U305" s="318" t="s">
        <v>209</v>
      </c>
      <c r="V305" s="318" t="s">
        <v>199</v>
      </c>
      <c r="W305" s="318" t="s">
        <v>199</v>
      </c>
      <c r="X305" s="318" t="s">
        <v>199</v>
      </c>
      <c r="Y305" s="318" t="s">
        <v>199</v>
      </c>
      <c r="Z305" s="318" t="s">
        <v>199</v>
      </c>
      <c r="AA305" s="318" t="s">
        <v>199</v>
      </c>
      <c r="AB305" s="318" t="s">
        <v>199</v>
      </c>
      <c r="AC305" s="321" t="s">
        <v>234</v>
      </c>
    </row>
    <row r="306" spans="2:29" s="316" customFormat="1" ht="142.5">
      <c r="B306" s="318" t="s">
        <v>453</v>
      </c>
      <c r="C306" s="620" t="s">
        <v>859</v>
      </c>
      <c r="D306" s="318" t="s">
        <v>860</v>
      </c>
      <c r="E306" s="318" t="s">
        <v>862</v>
      </c>
      <c r="F306" s="318" t="s">
        <v>754</v>
      </c>
      <c r="G306" s="318" t="s">
        <v>912</v>
      </c>
      <c r="H306" s="318" t="s">
        <v>913</v>
      </c>
      <c r="I306" s="321" t="s">
        <v>914</v>
      </c>
      <c r="J306" s="321" t="s">
        <v>220</v>
      </c>
      <c r="K306" s="622">
        <v>45627</v>
      </c>
      <c r="L306" s="622">
        <v>45641</v>
      </c>
      <c r="M306" s="623" t="s">
        <v>2124</v>
      </c>
      <c r="N306" s="129">
        <v>0</v>
      </c>
      <c r="O306" s="321" t="s">
        <v>206</v>
      </c>
      <c r="P306" s="318" t="s">
        <v>208</v>
      </c>
      <c r="Q306" s="318" t="s">
        <v>232</v>
      </c>
      <c r="R306" s="318" t="s">
        <v>233</v>
      </c>
      <c r="S306" s="318" t="s">
        <v>902</v>
      </c>
      <c r="T306" s="318" t="s">
        <v>199</v>
      </c>
      <c r="U306" s="621" t="s">
        <v>364</v>
      </c>
      <c r="V306" s="318" t="s">
        <v>199</v>
      </c>
      <c r="W306" s="318" t="s">
        <v>199</v>
      </c>
      <c r="X306" s="318" t="s">
        <v>199</v>
      </c>
      <c r="Y306" s="318" t="s">
        <v>199</v>
      </c>
      <c r="Z306" s="318" t="s">
        <v>199</v>
      </c>
      <c r="AA306" s="318" t="s">
        <v>408</v>
      </c>
      <c r="AB306" s="318" t="s">
        <v>409</v>
      </c>
      <c r="AC306" s="321" t="s">
        <v>234</v>
      </c>
    </row>
    <row r="307" spans="2:29" s="316" customFormat="1" ht="142.5">
      <c r="B307" s="318" t="s">
        <v>453</v>
      </c>
      <c r="C307" s="620" t="s">
        <v>859</v>
      </c>
      <c r="D307" s="318" t="s">
        <v>860</v>
      </c>
      <c r="E307" s="318" t="s">
        <v>862</v>
      </c>
      <c r="F307" s="318" t="s">
        <v>754</v>
      </c>
      <c r="G307" s="318" t="s">
        <v>903</v>
      </c>
      <c r="H307" s="318" t="s">
        <v>904</v>
      </c>
      <c r="I307" s="321" t="s">
        <v>905</v>
      </c>
      <c r="J307" s="321" t="s">
        <v>220</v>
      </c>
      <c r="K307" s="622">
        <v>45627</v>
      </c>
      <c r="L307" s="622">
        <v>45641</v>
      </c>
      <c r="M307" s="623" t="s">
        <v>2124</v>
      </c>
      <c r="N307" s="129">
        <v>0</v>
      </c>
      <c r="O307" s="321" t="s">
        <v>206</v>
      </c>
      <c r="P307" s="318" t="s">
        <v>208</v>
      </c>
      <c r="Q307" s="318" t="s">
        <v>232</v>
      </c>
      <c r="R307" s="318" t="s">
        <v>233</v>
      </c>
      <c r="S307" s="318" t="s">
        <v>902</v>
      </c>
      <c r="T307" s="318" t="s">
        <v>199</v>
      </c>
      <c r="U307" s="621" t="s">
        <v>364</v>
      </c>
      <c r="V307" s="318" t="s">
        <v>199</v>
      </c>
      <c r="W307" s="318" t="s">
        <v>199</v>
      </c>
      <c r="X307" s="318" t="s">
        <v>199</v>
      </c>
      <c r="Y307" s="318" t="s">
        <v>199</v>
      </c>
      <c r="Z307" s="318" t="s">
        <v>199</v>
      </c>
      <c r="AA307" s="318" t="s">
        <v>408</v>
      </c>
      <c r="AB307" s="318" t="s">
        <v>409</v>
      </c>
      <c r="AC307" s="321" t="s">
        <v>234</v>
      </c>
    </row>
    <row r="308" spans="2:29" s="316" customFormat="1" ht="171">
      <c r="B308" s="318" t="s">
        <v>193</v>
      </c>
      <c r="C308" s="620" t="s">
        <v>1634</v>
      </c>
      <c r="D308" s="318" t="s">
        <v>250</v>
      </c>
      <c r="E308" s="318" t="s">
        <v>320</v>
      </c>
      <c r="F308" s="318" t="s">
        <v>198</v>
      </c>
      <c r="G308" s="318" t="s">
        <v>337</v>
      </c>
      <c r="H308" s="318" t="s">
        <v>338</v>
      </c>
      <c r="I308" s="321" t="s">
        <v>339</v>
      </c>
      <c r="J308" s="321" t="s">
        <v>220</v>
      </c>
      <c r="K308" s="622">
        <v>45612</v>
      </c>
      <c r="L308" s="622">
        <v>45641</v>
      </c>
      <c r="M308" s="623" t="s">
        <v>2124</v>
      </c>
      <c r="N308" s="129">
        <v>0</v>
      </c>
      <c r="O308" s="321" t="s">
        <v>206</v>
      </c>
      <c r="P308" s="318" t="s">
        <v>208</v>
      </c>
      <c r="Q308" s="318" t="s">
        <v>232</v>
      </c>
      <c r="R308" s="318" t="s">
        <v>233</v>
      </c>
      <c r="S308" s="318" t="s">
        <v>199</v>
      </c>
      <c r="T308" s="318" t="s">
        <v>199</v>
      </c>
      <c r="U308" s="318" t="s">
        <v>209</v>
      </c>
      <c r="V308" s="318" t="s">
        <v>199</v>
      </c>
      <c r="W308" s="318" t="s">
        <v>199</v>
      </c>
      <c r="X308" s="318" t="s">
        <v>199</v>
      </c>
      <c r="Y308" s="318" t="s">
        <v>199</v>
      </c>
      <c r="Z308" s="318" t="s">
        <v>199</v>
      </c>
      <c r="AA308" s="318" t="s">
        <v>199</v>
      </c>
      <c r="AB308" s="318" t="s">
        <v>199</v>
      </c>
      <c r="AC308" s="321" t="s">
        <v>234</v>
      </c>
    </row>
    <row r="309" spans="2:29" s="316" customFormat="1" ht="142.5">
      <c r="B309" s="318" t="s">
        <v>453</v>
      </c>
      <c r="C309" s="620" t="s">
        <v>859</v>
      </c>
      <c r="D309" s="318" t="s">
        <v>1508</v>
      </c>
      <c r="E309" s="318" t="s">
        <v>1540</v>
      </c>
      <c r="F309" s="318" t="s">
        <v>1511</v>
      </c>
      <c r="G309" s="318" t="s">
        <v>1544</v>
      </c>
      <c r="H309" s="318" t="s">
        <v>1545</v>
      </c>
      <c r="I309" s="321" t="s">
        <v>1546</v>
      </c>
      <c r="J309" s="622" t="s">
        <v>220</v>
      </c>
      <c r="K309" s="622">
        <v>45627</v>
      </c>
      <c r="L309" s="622">
        <v>45641</v>
      </c>
      <c r="M309" s="623" t="s">
        <v>2124</v>
      </c>
      <c r="N309" s="129">
        <v>0</v>
      </c>
      <c r="O309" s="321" t="s">
        <v>206</v>
      </c>
      <c r="P309" s="318" t="s">
        <v>208</v>
      </c>
      <c r="Q309" s="318" t="s">
        <v>354</v>
      </c>
      <c r="R309" s="318" t="s">
        <v>199</v>
      </c>
      <c r="S309" s="632" t="s">
        <v>199</v>
      </c>
      <c r="T309" s="632" t="s">
        <v>199</v>
      </c>
      <c r="U309" s="318" t="s">
        <v>1520</v>
      </c>
      <c r="V309" s="318" t="s">
        <v>199</v>
      </c>
      <c r="W309" s="318" t="s">
        <v>199</v>
      </c>
      <c r="X309" s="643" t="s">
        <v>199</v>
      </c>
      <c r="Y309" s="643" t="s">
        <v>199</v>
      </c>
      <c r="Z309" s="632" t="s">
        <v>199</v>
      </c>
      <c r="AA309" s="318" t="s">
        <v>199</v>
      </c>
      <c r="AB309" s="318" t="s">
        <v>199</v>
      </c>
      <c r="AC309" s="318" t="s">
        <v>294</v>
      </c>
    </row>
    <row r="310" spans="2:29" s="316" customFormat="1" ht="142.5">
      <c r="B310" s="318" t="s">
        <v>453</v>
      </c>
      <c r="C310" s="620" t="s">
        <v>859</v>
      </c>
      <c r="D310" s="318" t="s">
        <v>1105</v>
      </c>
      <c r="E310" s="318" t="s">
        <v>1115</v>
      </c>
      <c r="F310" s="318" t="s">
        <v>754</v>
      </c>
      <c r="G310" s="318" t="s">
        <v>1116</v>
      </c>
      <c r="H310" s="318" t="s">
        <v>2188</v>
      </c>
      <c r="I310" s="318" t="s">
        <v>1118</v>
      </c>
      <c r="J310" s="622" t="s">
        <v>220</v>
      </c>
      <c r="K310" s="622">
        <v>45520</v>
      </c>
      <c r="L310" s="622">
        <v>45626</v>
      </c>
      <c r="M310" s="623" t="s">
        <v>2124</v>
      </c>
      <c r="N310" s="631">
        <v>21600413</v>
      </c>
      <c r="O310" s="629">
        <v>296</v>
      </c>
      <c r="P310" s="318" t="s">
        <v>355</v>
      </c>
      <c r="Q310" s="318" t="s">
        <v>199</v>
      </c>
      <c r="R310" s="318" t="s">
        <v>199</v>
      </c>
      <c r="S310" s="318" t="s">
        <v>199</v>
      </c>
      <c r="T310" s="318" t="s">
        <v>199</v>
      </c>
      <c r="U310" s="318" t="s">
        <v>357</v>
      </c>
      <c r="V310" s="318" t="s">
        <v>417</v>
      </c>
      <c r="W310" s="318" t="s">
        <v>248</v>
      </c>
      <c r="X310" s="318" t="s">
        <v>199</v>
      </c>
      <c r="Y310" s="318" t="s">
        <v>199</v>
      </c>
      <c r="Z310" s="318" t="s">
        <v>199</v>
      </c>
      <c r="AA310" s="621" t="s">
        <v>199</v>
      </c>
      <c r="AB310" s="632" t="s">
        <v>199</v>
      </c>
      <c r="AC310" s="621" t="s">
        <v>958</v>
      </c>
    </row>
    <row r="311" spans="2:29" s="316" customFormat="1" ht="171">
      <c r="B311" s="318" t="s">
        <v>193</v>
      </c>
      <c r="C311" s="620" t="s">
        <v>1634</v>
      </c>
      <c r="D311" s="318" t="s">
        <v>195</v>
      </c>
      <c r="E311" s="318" t="s">
        <v>197</v>
      </c>
      <c r="F311" s="318" t="s">
        <v>198</v>
      </c>
      <c r="G311" s="318" t="s">
        <v>216</v>
      </c>
      <c r="H311" s="318" t="s">
        <v>216</v>
      </c>
      <c r="I311" s="321" t="s">
        <v>217</v>
      </c>
      <c r="J311" s="321" t="s">
        <v>220</v>
      </c>
      <c r="K311" s="622">
        <v>45383</v>
      </c>
      <c r="L311" s="622">
        <v>45596</v>
      </c>
      <c r="M311" s="623" t="s">
        <v>2124</v>
      </c>
      <c r="N311" s="631">
        <v>165489753</v>
      </c>
      <c r="O311" s="629" t="s">
        <v>2189</v>
      </c>
      <c r="P311" s="318" t="s">
        <v>207</v>
      </c>
      <c r="Q311" s="318" t="s">
        <v>208</v>
      </c>
      <c r="R311" s="318" t="s">
        <v>199</v>
      </c>
      <c r="S311" s="318" t="s">
        <v>199</v>
      </c>
      <c r="T311" s="318" t="s">
        <v>199</v>
      </c>
      <c r="U311" s="318" t="s">
        <v>209</v>
      </c>
      <c r="V311" s="318" t="s">
        <v>248</v>
      </c>
      <c r="W311" s="318" t="s">
        <v>199</v>
      </c>
      <c r="X311" s="318" t="s">
        <v>199</v>
      </c>
      <c r="Y311" s="318" t="s">
        <v>199</v>
      </c>
      <c r="Z311" s="318" t="s">
        <v>199</v>
      </c>
      <c r="AA311" s="318" t="s">
        <v>199</v>
      </c>
      <c r="AB311" s="318" t="s">
        <v>199</v>
      </c>
      <c r="AC311" s="321" t="s">
        <v>210</v>
      </c>
    </row>
    <row r="312" spans="2:29" s="316" customFormat="1" ht="171">
      <c r="B312" s="621" t="s">
        <v>193</v>
      </c>
      <c r="C312" s="620" t="s">
        <v>1634</v>
      </c>
      <c r="D312" s="621" t="s">
        <v>388</v>
      </c>
      <c r="E312" s="621" t="s">
        <v>413</v>
      </c>
      <c r="F312" s="621" t="s">
        <v>391</v>
      </c>
      <c r="G312" s="318" t="s">
        <v>435</v>
      </c>
      <c r="H312" s="318" t="s">
        <v>436</v>
      </c>
      <c r="I312" s="321" t="s">
        <v>437</v>
      </c>
      <c r="J312" s="318" t="s">
        <v>220</v>
      </c>
      <c r="K312" s="622">
        <v>45352</v>
      </c>
      <c r="L312" s="622">
        <v>45626</v>
      </c>
      <c r="M312" s="623" t="s">
        <v>2124</v>
      </c>
      <c r="N312" s="631">
        <v>45302408</v>
      </c>
      <c r="O312" s="629" t="s">
        <v>2173</v>
      </c>
      <c r="P312" s="318" t="s">
        <v>208</v>
      </c>
      <c r="Q312" s="318" t="s">
        <v>399</v>
      </c>
      <c r="R312" s="318" t="s">
        <v>354</v>
      </c>
      <c r="S312" s="318" t="s">
        <v>355</v>
      </c>
      <c r="T312" s="321" t="s">
        <v>199</v>
      </c>
      <c r="U312" s="318" t="s">
        <v>356</v>
      </c>
      <c r="V312" s="318" t="s">
        <v>417</v>
      </c>
      <c r="W312" s="318" t="s">
        <v>248</v>
      </c>
      <c r="X312" s="318" t="s">
        <v>199</v>
      </c>
      <c r="Y312" s="318" t="s">
        <v>199</v>
      </c>
      <c r="Z312" s="318" t="s">
        <v>199</v>
      </c>
      <c r="AA312" s="318" t="s">
        <v>199</v>
      </c>
      <c r="AB312" s="318" t="s">
        <v>199</v>
      </c>
      <c r="AC312" s="318" t="s">
        <v>234</v>
      </c>
    </row>
    <row r="313" spans="2:29" s="316" customFormat="1" ht="142.5">
      <c r="B313" s="318" t="s">
        <v>453</v>
      </c>
      <c r="C313" s="620" t="s">
        <v>859</v>
      </c>
      <c r="D313" s="318" t="s">
        <v>1105</v>
      </c>
      <c r="E313" s="318" t="s">
        <v>1107</v>
      </c>
      <c r="F313" s="318" t="s">
        <v>754</v>
      </c>
      <c r="G313" s="318" t="s">
        <v>1108</v>
      </c>
      <c r="H313" s="321" t="s">
        <v>1109</v>
      </c>
      <c r="I313" s="318" t="s">
        <v>1110</v>
      </c>
      <c r="J313" s="318" t="s">
        <v>220</v>
      </c>
      <c r="K313" s="622">
        <v>45474</v>
      </c>
      <c r="L313" s="622">
        <v>45641</v>
      </c>
      <c r="M313" s="623" t="s">
        <v>2124</v>
      </c>
      <c r="N313" s="631">
        <v>21600413</v>
      </c>
      <c r="O313" s="629">
        <v>296</v>
      </c>
      <c r="P313" s="318" t="s">
        <v>354</v>
      </c>
      <c r="Q313" s="318" t="s">
        <v>355</v>
      </c>
      <c r="R313" s="318" t="s">
        <v>199</v>
      </c>
      <c r="S313" s="318" t="s">
        <v>199</v>
      </c>
      <c r="T313" s="318" t="s">
        <v>199</v>
      </c>
      <c r="U313" s="318" t="s">
        <v>357</v>
      </c>
      <c r="V313" s="318" t="s">
        <v>417</v>
      </c>
      <c r="W313" s="318" t="s">
        <v>248</v>
      </c>
      <c r="X313" s="318" t="s">
        <v>199</v>
      </c>
      <c r="Y313" s="318" t="s">
        <v>199</v>
      </c>
      <c r="Z313" s="318" t="s">
        <v>199</v>
      </c>
      <c r="AA313" s="318" t="s">
        <v>199</v>
      </c>
      <c r="AB313" s="318" t="s">
        <v>199</v>
      </c>
      <c r="AC313" s="318" t="s">
        <v>958</v>
      </c>
    </row>
    <row r="314" spans="2:29" s="316" customFormat="1" ht="99.75">
      <c r="B314" s="318" t="s">
        <v>453</v>
      </c>
      <c r="C314" s="620" t="s">
        <v>454</v>
      </c>
      <c r="D314" s="318" t="s">
        <v>839</v>
      </c>
      <c r="E314" s="318" t="s">
        <v>849</v>
      </c>
      <c r="F314" s="318" t="s">
        <v>552</v>
      </c>
      <c r="G314" s="318" t="s">
        <v>850</v>
      </c>
      <c r="H314" s="318" t="s">
        <v>851</v>
      </c>
      <c r="I314" s="321" t="s">
        <v>852</v>
      </c>
      <c r="J314" s="318" t="s">
        <v>0</v>
      </c>
      <c r="K314" s="650">
        <v>45474</v>
      </c>
      <c r="L314" s="650">
        <v>45641</v>
      </c>
      <c r="M314" s="623" t="s">
        <v>2124</v>
      </c>
      <c r="N314" s="129">
        <v>100000000</v>
      </c>
      <c r="O314" s="318">
        <v>220</v>
      </c>
      <c r="P314" s="318" t="s">
        <v>476</v>
      </c>
      <c r="Q314" s="318" t="s">
        <v>208</v>
      </c>
      <c r="R314" s="318" t="s">
        <v>207</v>
      </c>
      <c r="S314" s="318" t="s">
        <v>199</v>
      </c>
      <c r="T314" s="318" t="s">
        <v>199</v>
      </c>
      <c r="U314" s="624" t="s">
        <v>2197</v>
      </c>
      <c r="V314" s="318" t="s">
        <v>248</v>
      </c>
      <c r="W314" s="318" t="s">
        <v>199</v>
      </c>
      <c r="X314" s="318" t="s">
        <v>199</v>
      </c>
      <c r="Y314" s="318" t="s">
        <v>199</v>
      </c>
      <c r="Z314" s="318" t="s">
        <v>199</v>
      </c>
      <c r="AA314" s="318" t="s">
        <v>199</v>
      </c>
      <c r="AB314" s="318" t="s">
        <v>199</v>
      </c>
      <c r="AC314" s="318" t="s">
        <v>611</v>
      </c>
    </row>
    <row r="315" spans="2:29" s="316" customFormat="1" ht="409.5">
      <c r="B315" s="318" t="s">
        <v>453</v>
      </c>
      <c r="C315" s="620" t="s">
        <v>454</v>
      </c>
      <c r="D315" s="318" t="s">
        <v>705</v>
      </c>
      <c r="E315" s="318" t="s">
        <v>706</v>
      </c>
      <c r="F315" s="318" t="s">
        <v>552</v>
      </c>
      <c r="G315" s="629" t="s">
        <v>833</v>
      </c>
      <c r="H315" s="629" t="s">
        <v>833</v>
      </c>
      <c r="I315" s="629" t="s">
        <v>834</v>
      </c>
      <c r="J315" s="629" t="s">
        <v>281</v>
      </c>
      <c r="K315" s="638">
        <v>45323</v>
      </c>
      <c r="L315" s="638">
        <v>45626</v>
      </c>
      <c r="M315" s="623" t="s">
        <v>2124</v>
      </c>
      <c r="N315" s="129">
        <v>90069132.609999999</v>
      </c>
      <c r="O315" s="629" t="s">
        <v>2167</v>
      </c>
      <c r="P315" s="318" t="s">
        <v>476</v>
      </c>
      <c r="Q315" s="318" t="s">
        <v>374</v>
      </c>
      <c r="R315" s="318" t="s">
        <v>199</v>
      </c>
      <c r="S315" s="318" t="s">
        <v>199</v>
      </c>
      <c r="T315" s="318" t="s">
        <v>199</v>
      </c>
      <c r="U315" s="318" t="s">
        <v>513</v>
      </c>
      <c r="V315" s="318" t="s">
        <v>248</v>
      </c>
      <c r="W315" s="318" t="s">
        <v>199</v>
      </c>
      <c r="X315" s="318" t="s">
        <v>199</v>
      </c>
      <c r="Y315" s="318" t="s">
        <v>199</v>
      </c>
      <c r="Z315" s="318" t="s">
        <v>199</v>
      </c>
      <c r="AA315" s="318" t="s">
        <v>199</v>
      </c>
      <c r="AB315" s="318" t="s">
        <v>199</v>
      </c>
      <c r="AC315" s="321" t="s">
        <v>611</v>
      </c>
    </row>
    <row r="316" spans="2:29" s="316" customFormat="1" ht="171">
      <c r="B316" s="318" t="s">
        <v>516</v>
      </c>
      <c r="C316" s="620" t="s">
        <v>517</v>
      </c>
      <c r="D316" s="318" t="s">
        <v>539</v>
      </c>
      <c r="E316" s="318" t="s">
        <v>541</v>
      </c>
      <c r="F316" s="318" t="s">
        <v>281</v>
      </c>
      <c r="G316" s="318" t="s">
        <v>567</v>
      </c>
      <c r="H316" s="318" t="s">
        <v>568</v>
      </c>
      <c r="I316" s="321" t="s">
        <v>569</v>
      </c>
      <c r="J316" s="318" t="s">
        <v>537</v>
      </c>
      <c r="K316" s="622">
        <v>45383</v>
      </c>
      <c r="L316" s="622">
        <v>45641</v>
      </c>
      <c r="M316" s="623" t="s">
        <v>2124</v>
      </c>
      <c r="N316" s="129">
        <f>(6*20*8.5)*(3886560/30/8)</f>
        <v>16517880</v>
      </c>
      <c r="O316" s="318" t="s">
        <v>2165</v>
      </c>
      <c r="P316" s="318" t="s">
        <v>401</v>
      </c>
      <c r="Q316" s="318" t="s">
        <v>199</v>
      </c>
      <c r="R316" s="318" t="s">
        <v>199</v>
      </c>
      <c r="S316" s="318" t="s">
        <v>199</v>
      </c>
      <c r="T316" s="318" t="s">
        <v>199</v>
      </c>
      <c r="U316" s="318" t="s">
        <v>364</v>
      </c>
      <c r="V316" s="318" t="s">
        <v>248</v>
      </c>
      <c r="W316" s="318" t="s">
        <v>199</v>
      </c>
      <c r="X316" s="318" t="s">
        <v>199</v>
      </c>
      <c r="Y316" s="318" t="s">
        <v>199</v>
      </c>
      <c r="Z316" s="318" t="s">
        <v>199</v>
      </c>
      <c r="AA316" s="318" t="s">
        <v>365</v>
      </c>
      <c r="AB316" s="318" t="s">
        <v>366</v>
      </c>
      <c r="AC316" s="318" t="s">
        <v>570</v>
      </c>
    </row>
    <row r="317" spans="2:29" s="316" customFormat="1" ht="99.75">
      <c r="B317" s="318" t="s">
        <v>453</v>
      </c>
      <c r="C317" s="620" t="s">
        <v>454</v>
      </c>
      <c r="D317" s="318" t="s">
        <v>705</v>
      </c>
      <c r="E317" s="318" t="s">
        <v>706</v>
      </c>
      <c r="F317" s="318" t="s">
        <v>552</v>
      </c>
      <c r="G317" s="318" t="s">
        <v>761</v>
      </c>
      <c r="H317" s="318" t="s">
        <v>762</v>
      </c>
      <c r="I317" s="321" t="s">
        <v>763</v>
      </c>
      <c r="J317" s="318" t="s">
        <v>199</v>
      </c>
      <c r="K317" s="622">
        <v>45292</v>
      </c>
      <c r="L317" s="622">
        <v>45473</v>
      </c>
      <c r="M317" s="623">
        <v>1</v>
      </c>
      <c r="N317" s="129">
        <v>0</v>
      </c>
      <c r="O317" s="321" t="s">
        <v>206</v>
      </c>
      <c r="P317" s="318" t="s">
        <v>208</v>
      </c>
      <c r="Q317" s="318" t="s">
        <v>374</v>
      </c>
      <c r="R317" s="318" t="s">
        <v>400</v>
      </c>
      <c r="S317" s="318" t="s">
        <v>199</v>
      </c>
      <c r="T317" s="318" t="s">
        <v>199</v>
      </c>
      <c r="U317" s="318" t="s">
        <v>364</v>
      </c>
      <c r="V317" s="318" t="s">
        <v>513</v>
      </c>
      <c r="W317" s="318" t="s">
        <v>199</v>
      </c>
      <c r="X317" s="318" t="s">
        <v>199</v>
      </c>
      <c r="Y317" s="318" t="s">
        <v>199</v>
      </c>
      <c r="Z317" s="318" t="s">
        <v>199</v>
      </c>
      <c r="AA317" s="318" t="s">
        <v>766</v>
      </c>
      <c r="AB317" s="318" t="s">
        <v>409</v>
      </c>
      <c r="AC317" s="318" t="s">
        <v>767</v>
      </c>
    </row>
    <row r="318" spans="2:29" s="316" customFormat="1" ht="99.75">
      <c r="B318" s="318" t="s">
        <v>453</v>
      </c>
      <c r="C318" s="620" t="s">
        <v>454</v>
      </c>
      <c r="D318" s="318" t="s">
        <v>705</v>
      </c>
      <c r="E318" s="318" t="s">
        <v>706</v>
      </c>
      <c r="F318" s="318" t="s">
        <v>552</v>
      </c>
      <c r="G318" s="318" t="s">
        <v>768</v>
      </c>
      <c r="H318" s="318" t="s">
        <v>769</v>
      </c>
      <c r="I318" s="321" t="s">
        <v>763</v>
      </c>
      <c r="J318" s="318" t="s">
        <v>199</v>
      </c>
      <c r="K318" s="622">
        <v>45474</v>
      </c>
      <c r="L318" s="622">
        <v>45657</v>
      </c>
      <c r="M318" s="623" t="s">
        <v>2124</v>
      </c>
      <c r="N318" s="129">
        <v>0</v>
      </c>
      <c r="O318" s="321" t="s">
        <v>206</v>
      </c>
      <c r="P318" s="318" t="s">
        <v>208</v>
      </c>
      <c r="Q318" s="318" t="s">
        <v>374</v>
      </c>
      <c r="R318" s="318" t="s">
        <v>400</v>
      </c>
      <c r="S318" s="318" t="s">
        <v>199</v>
      </c>
      <c r="T318" s="318" t="s">
        <v>199</v>
      </c>
      <c r="U318" s="318" t="s">
        <v>364</v>
      </c>
      <c r="V318" s="318" t="s">
        <v>513</v>
      </c>
      <c r="W318" s="318" t="s">
        <v>199</v>
      </c>
      <c r="X318" s="318" t="s">
        <v>199</v>
      </c>
      <c r="Y318" s="318" t="s">
        <v>199</v>
      </c>
      <c r="Z318" s="318" t="s">
        <v>199</v>
      </c>
      <c r="AA318" s="318" t="s">
        <v>766</v>
      </c>
      <c r="AB318" s="318" t="s">
        <v>409</v>
      </c>
      <c r="AC318" s="318" t="s">
        <v>767</v>
      </c>
    </row>
    <row r="319" spans="2:29" s="316" customFormat="1" ht="142.5">
      <c r="B319" s="318" t="s">
        <v>453</v>
      </c>
      <c r="C319" s="620" t="s">
        <v>859</v>
      </c>
      <c r="D319" s="318" t="s">
        <v>1027</v>
      </c>
      <c r="E319" s="318" t="s">
        <v>1045</v>
      </c>
      <c r="F319" s="318" t="s">
        <v>754</v>
      </c>
      <c r="G319" s="318" t="s">
        <v>1046</v>
      </c>
      <c r="H319" s="318" t="s">
        <v>1047</v>
      </c>
      <c r="I319" s="318" t="s">
        <v>1048</v>
      </c>
      <c r="J319" s="318" t="s">
        <v>220</v>
      </c>
      <c r="K319" s="622">
        <v>45536</v>
      </c>
      <c r="L319" s="622">
        <v>45611</v>
      </c>
      <c r="M319" s="623" t="s">
        <v>2124</v>
      </c>
      <c r="N319" s="631">
        <v>1300000000</v>
      </c>
      <c r="O319" s="629" t="s">
        <v>2176</v>
      </c>
      <c r="P319" s="318" t="s">
        <v>354</v>
      </c>
      <c r="Q319" s="318" t="s">
        <v>199</v>
      </c>
      <c r="R319" s="318" t="s">
        <v>199</v>
      </c>
      <c r="S319" s="318" t="s">
        <v>199</v>
      </c>
      <c r="T319" s="318" t="s">
        <v>199</v>
      </c>
      <c r="U319" s="318" t="s">
        <v>356</v>
      </c>
      <c r="V319" s="318" t="s">
        <v>248</v>
      </c>
      <c r="W319" s="318" t="s">
        <v>199</v>
      </c>
      <c r="X319" s="318" t="s">
        <v>199</v>
      </c>
      <c r="Y319" s="318" t="s">
        <v>199</v>
      </c>
      <c r="Z319" s="318" t="s">
        <v>199</v>
      </c>
      <c r="AA319" s="318" t="s">
        <v>199</v>
      </c>
      <c r="AB319" s="318"/>
      <c r="AC319" s="318" t="s">
        <v>234</v>
      </c>
    </row>
    <row r="320" spans="2:29" s="316" customFormat="1" ht="142.5">
      <c r="B320" s="318" t="s">
        <v>453</v>
      </c>
      <c r="C320" s="620" t="s">
        <v>859</v>
      </c>
      <c r="D320" s="318" t="s">
        <v>1080</v>
      </c>
      <c r="E320" s="318" t="s">
        <v>1082</v>
      </c>
      <c r="F320" s="318" t="s">
        <v>754</v>
      </c>
      <c r="G320" s="318" t="s">
        <v>1083</v>
      </c>
      <c r="H320" s="318" t="s">
        <v>1084</v>
      </c>
      <c r="I320" s="318" t="s">
        <v>1085</v>
      </c>
      <c r="J320" s="318" t="s">
        <v>220</v>
      </c>
      <c r="K320" s="622">
        <v>45566</v>
      </c>
      <c r="L320" s="622">
        <v>45641</v>
      </c>
      <c r="M320" s="623" t="s">
        <v>2124</v>
      </c>
      <c r="N320" s="631">
        <v>950000000</v>
      </c>
      <c r="O320" s="629">
        <v>313</v>
      </c>
      <c r="P320" s="318" t="s">
        <v>354</v>
      </c>
      <c r="Q320" s="318" t="s">
        <v>199</v>
      </c>
      <c r="R320" s="318" t="s">
        <v>199</v>
      </c>
      <c r="S320" s="318" t="s">
        <v>199</v>
      </c>
      <c r="T320" s="318" t="s">
        <v>199</v>
      </c>
      <c r="U320" s="318" t="s">
        <v>356</v>
      </c>
      <c r="V320" s="318" t="s">
        <v>248</v>
      </c>
      <c r="W320" s="318" t="s">
        <v>199</v>
      </c>
      <c r="X320" s="318" t="s">
        <v>199</v>
      </c>
      <c r="Y320" s="318" t="s">
        <v>199</v>
      </c>
      <c r="Z320" s="318" t="s">
        <v>199</v>
      </c>
      <c r="AA320" s="318" t="s">
        <v>199</v>
      </c>
      <c r="AB320" s="318" t="s">
        <v>199</v>
      </c>
      <c r="AC320" s="318" t="s">
        <v>958</v>
      </c>
    </row>
    <row r="321" spans="2:29" s="316" customFormat="1" ht="128.25">
      <c r="B321" s="318" t="s">
        <v>193</v>
      </c>
      <c r="C321" s="620" t="s">
        <v>1644</v>
      </c>
      <c r="D321" s="318" t="s">
        <v>1412</v>
      </c>
      <c r="E321" s="318" t="s">
        <v>1414</v>
      </c>
      <c r="F321" s="318" t="s">
        <v>1167</v>
      </c>
      <c r="G321" s="318" t="s">
        <v>1420</v>
      </c>
      <c r="H321" s="318" t="s">
        <v>1421</v>
      </c>
      <c r="I321" s="321" t="s">
        <v>1422</v>
      </c>
      <c r="J321" s="627" t="s">
        <v>99</v>
      </c>
      <c r="K321" s="622">
        <v>45352</v>
      </c>
      <c r="L321" s="622">
        <v>45442</v>
      </c>
      <c r="M321" s="623">
        <v>1</v>
      </c>
      <c r="N321" s="129">
        <v>0</v>
      </c>
      <c r="O321" s="321" t="s">
        <v>206</v>
      </c>
      <c r="P321" s="318" t="s">
        <v>247</v>
      </c>
      <c r="Q321" s="318" t="s">
        <v>199</v>
      </c>
      <c r="R321" s="318" t="s">
        <v>199</v>
      </c>
      <c r="S321" s="318" t="s">
        <v>199</v>
      </c>
      <c r="T321" s="318" t="s">
        <v>199</v>
      </c>
      <c r="U321" s="318" t="s">
        <v>417</v>
      </c>
      <c r="V321" s="318" t="s">
        <v>487</v>
      </c>
      <c r="W321" s="318" t="s">
        <v>199</v>
      </c>
      <c r="X321" s="318" t="s">
        <v>199</v>
      </c>
      <c r="Y321" s="318" t="s">
        <v>199</v>
      </c>
      <c r="Z321" s="318" t="s">
        <v>199</v>
      </c>
      <c r="AA321" s="318" t="s">
        <v>199</v>
      </c>
      <c r="AB321" s="318" t="s">
        <v>199</v>
      </c>
      <c r="AC321" s="318" t="s">
        <v>497</v>
      </c>
    </row>
    <row r="322" spans="2:29" s="316" customFormat="1" ht="185.25">
      <c r="B322" s="318" t="s">
        <v>193</v>
      </c>
      <c r="C322" s="620" t="s">
        <v>1634</v>
      </c>
      <c r="D322" s="318" t="s">
        <v>250</v>
      </c>
      <c r="E322" s="318" t="s">
        <v>269</v>
      </c>
      <c r="F322" s="318" t="s">
        <v>198</v>
      </c>
      <c r="G322" s="318" t="s">
        <v>295</v>
      </c>
      <c r="H322" s="318" t="s">
        <v>296</v>
      </c>
      <c r="I322" s="620" t="s">
        <v>297</v>
      </c>
      <c r="J322" s="637" t="s">
        <v>280</v>
      </c>
      <c r="K322" s="622">
        <v>45292</v>
      </c>
      <c r="L322" s="622">
        <v>45412</v>
      </c>
      <c r="M322" s="623">
        <v>1</v>
      </c>
      <c r="N322" s="129">
        <v>128191578</v>
      </c>
      <c r="O322" s="321" t="s">
        <v>299</v>
      </c>
      <c r="P322" s="318" t="s">
        <v>245</v>
      </c>
      <c r="Q322" s="318" t="s">
        <v>199</v>
      </c>
      <c r="R322" s="318" t="s">
        <v>199</v>
      </c>
      <c r="S322" s="318" t="s">
        <v>199</v>
      </c>
      <c r="T322" s="318" t="s">
        <v>199</v>
      </c>
      <c r="U322" s="318" t="s">
        <v>209</v>
      </c>
      <c r="V322" s="318" t="s">
        <v>248</v>
      </c>
      <c r="W322" s="318" t="s">
        <v>199</v>
      </c>
      <c r="X322" s="318" t="s">
        <v>199</v>
      </c>
      <c r="Y322" s="318" t="s">
        <v>199</v>
      </c>
      <c r="Z322" s="318" t="s">
        <v>199</v>
      </c>
      <c r="AA322" s="318" t="s">
        <v>199</v>
      </c>
      <c r="AB322" s="318" t="s">
        <v>199</v>
      </c>
      <c r="AC322" s="318" t="s">
        <v>283</v>
      </c>
    </row>
    <row r="323" spans="2:29" s="316" customFormat="1" ht="185.25">
      <c r="B323" s="318" t="s">
        <v>193</v>
      </c>
      <c r="C323" s="620" t="s">
        <v>1634</v>
      </c>
      <c r="D323" s="318" t="s">
        <v>250</v>
      </c>
      <c r="E323" s="318" t="s">
        <v>269</v>
      </c>
      <c r="F323" s="318" t="s">
        <v>198</v>
      </c>
      <c r="G323" s="318" t="s">
        <v>308</v>
      </c>
      <c r="H323" s="318" t="s">
        <v>296</v>
      </c>
      <c r="I323" s="318" t="s">
        <v>309</v>
      </c>
      <c r="J323" s="318" t="s">
        <v>280</v>
      </c>
      <c r="K323" s="622">
        <v>45413</v>
      </c>
      <c r="L323" s="625">
        <v>45535</v>
      </c>
      <c r="M323" s="623" t="s">
        <v>2124</v>
      </c>
      <c r="N323" s="668">
        <v>117344904</v>
      </c>
      <c r="O323" s="321" t="s">
        <v>311</v>
      </c>
      <c r="P323" s="318" t="s">
        <v>245</v>
      </c>
      <c r="Q323" s="318" t="s">
        <v>199</v>
      </c>
      <c r="R323" s="318" t="s">
        <v>199</v>
      </c>
      <c r="S323" s="318" t="s">
        <v>199</v>
      </c>
      <c r="T323" s="318" t="s">
        <v>199</v>
      </c>
      <c r="U323" s="318" t="s">
        <v>209</v>
      </c>
      <c r="V323" s="318" t="s">
        <v>248</v>
      </c>
      <c r="W323" s="318" t="s">
        <v>199</v>
      </c>
      <c r="X323" s="318" t="s">
        <v>199</v>
      </c>
      <c r="Y323" s="318" t="s">
        <v>199</v>
      </c>
      <c r="Z323" s="318" t="s">
        <v>199</v>
      </c>
      <c r="AA323" s="318" t="s">
        <v>199</v>
      </c>
      <c r="AB323" s="318" t="s">
        <v>199</v>
      </c>
      <c r="AC323" s="318" t="s">
        <v>283</v>
      </c>
    </row>
    <row r="324" spans="2:29" s="316" customFormat="1" ht="185.25">
      <c r="B324" s="318" t="s">
        <v>193</v>
      </c>
      <c r="C324" s="620" t="s">
        <v>1634</v>
      </c>
      <c r="D324" s="318" t="s">
        <v>250</v>
      </c>
      <c r="E324" s="318" t="s">
        <v>269</v>
      </c>
      <c r="F324" s="318" t="s">
        <v>198</v>
      </c>
      <c r="G324" s="318" t="s">
        <v>318</v>
      </c>
      <c r="H324" s="318" t="s">
        <v>296</v>
      </c>
      <c r="I324" s="318" t="s">
        <v>319</v>
      </c>
      <c r="J324" s="318" t="s">
        <v>280</v>
      </c>
      <c r="K324" s="622">
        <v>45536</v>
      </c>
      <c r="L324" s="625">
        <v>45626</v>
      </c>
      <c r="M324" s="623" t="s">
        <v>2124</v>
      </c>
      <c r="N324" s="129">
        <v>5000000</v>
      </c>
      <c r="O324" s="321">
        <v>174</v>
      </c>
      <c r="P324" s="318" t="s">
        <v>245</v>
      </c>
      <c r="Q324" s="318" t="s">
        <v>199</v>
      </c>
      <c r="R324" s="318" t="s">
        <v>199</v>
      </c>
      <c r="S324" s="318" t="s">
        <v>199</v>
      </c>
      <c r="T324" s="318" t="s">
        <v>199</v>
      </c>
      <c r="U324" s="318" t="s">
        <v>209</v>
      </c>
      <c r="V324" s="318" t="s">
        <v>248</v>
      </c>
      <c r="W324" s="318" t="s">
        <v>199</v>
      </c>
      <c r="X324" s="318" t="s">
        <v>199</v>
      </c>
      <c r="Y324" s="318" t="s">
        <v>199</v>
      </c>
      <c r="Z324" s="318" t="s">
        <v>199</v>
      </c>
      <c r="AA324" s="318" t="s">
        <v>199</v>
      </c>
      <c r="AB324" s="318" t="s">
        <v>199</v>
      </c>
      <c r="AC324" s="318" t="s">
        <v>283</v>
      </c>
    </row>
    <row r="325" spans="2:29" s="316" customFormat="1" ht="171">
      <c r="B325" s="318" t="s">
        <v>516</v>
      </c>
      <c r="C325" s="620" t="s">
        <v>517</v>
      </c>
      <c r="D325" s="318" t="s">
        <v>539</v>
      </c>
      <c r="E325" s="318" t="s">
        <v>541</v>
      </c>
      <c r="F325" s="318" t="s">
        <v>281</v>
      </c>
      <c r="G325" s="318" t="s">
        <v>560</v>
      </c>
      <c r="H325" s="318" t="s">
        <v>561</v>
      </c>
      <c r="I325" s="321" t="s">
        <v>562</v>
      </c>
      <c r="J325" s="318" t="s">
        <v>537</v>
      </c>
      <c r="K325" s="650">
        <v>45323</v>
      </c>
      <c r="L325" s="622">
        <v>45381</v>
      </c>
      <c r="M325" s="623">
        <v>1</v>
      </c>
      <c r="N325" s="129">
        <f>(4*20*2)*(3886560/30/8)</f>
        <v>2591040</v>
      </c>
      <c r="O325" s="318" t="s">
        <v>2165</v>
      </c>
      <c r="P325" s="318" t="s">
        <v>207</v>
      </c>
      <c r="Q325" s="318" t="s">
        <v>199</v>
      </c>
      <c r="R325" s="318" t="s">
        <v>199</v>
      </c>
      <c r="S325" s="318" t="s">
        <v>199</v>
      </c>
      <c r="T325" s="318" t="s">
        <v>199</v>
      </c>
      <c r="U325" s="318" t="s">
        <v>364</v>
      </c>
      <c r="V325" s="318" t="s">
        <v>248</v>
      </c>
      <c r="W325" s="318" t="s">
        <v>199</v>
      </c>
      <c r="X325" s="318" t="s">
        <v>199</v>
      </c>
      <c r="Y325" s="318" t="s">
        <v>199</v>
      </c>
      <c r="Z325" s="318" t="s">
        <v>199</v>
      </c>
      <c r="AA325" s="318" t="s">
        <v>365</v>
      </c>
      <c r="AB325" s="318" t="s">
        <v>366</v>
      </c>
      <c r="AC325" s="318" t="s">
        <v>538</v>
      </c>
    </row>
    <row r="326" spans="2:29" s="316" customFormat="1" ht="171">
      <c r="B326" s="318" t="s">
        <v>193</v>
      </c>
      <c r="C326" s="620" t="s">
        <v>1634</v>
      </c>
      <c r="D326" s="318" t="s">
        <v>195</v>
      </c>
      <c r="E326" s="318" t="s">
        <v>197</v>
      </c>
      <c r="F326" s="318" t="s">
        <v>198</v>
      </c>
      <c r="G326" s="318" t="s">
        <v>221</v>
      </c>
      <c r="H326" s="318" t="s">
        <v>222</v>
      </c>
      <c r="I326" s="321" t="s">
        <v>223</v>
      </c>
      <c r="J326" s="321" t="s">
        <v>72</v>
      </c>
      <c r="K326" s="622">
        <v>45293</v>
      </c>
      <c r="L326" s="622">
        <v>45625</v>
      </c>
      <c r="M326" s="623" t="s">
        <v>2124</v>
      </c>
      <c r="N326" s="129">
        <v>0</v>
      </c>
      <c r="O326" s="321" t="s">
        <v>206</v>
      </c>
      <c r="P326" s="318" t="s">
        <v>207</v>
      </c>
      <c r="Q326" s="318" t="s">
        <v>208</v>
      </c>
      <c r="R326" s="318" t="s">
        <v>199</v>
      </c>
      <c r="S326" s="318" t="s">
        <v>199</v>
      </c>
      <c r="T326" s="318" t="s">
        <v>199</v>
      </c>
      <c r="U326" s="318" t="s">
        <v>209</v>
      </c>
      <c r="V326" s="318" t="s">
        <v>199</v>
      </c>
      <c r="W326" s="318" t="s">
        <v>199</v>
      </c>
      <c r="X326" s="318" t="s">
        <v>199</v>
      </c>
      <c r="Y326" s="318" t="s">
        <v>199</v>
      </c>
      <c r="Z326" s="318" t="s">
        <v>199</v>
      </c>
      <c r="AA326" s="318" t="s">
        <v>199</v>
      </c>
      <c r="AB326" s="318" t="s">
        <v>199</v>
      </c>
      <c r="AC326" s="321" t="s">
        <v>210</v>
      </c>
    </row>
    <row r="327" spans="2:29" s="316" customFormat="1" ht="171">
      <c r="B327" s="318" t="s">
        <v>193</v>
      </c>
      <c r="C327" s="620" t="s">
        <v>1634</v>
      </c>
      <c r="D327" s="318" t="s">
        <v>250</v>
      </c>
      <c r="E327" s="318" t="s">
        <v>320</v>
      </c>
      <c r="F327" s="318" t="s">
        <v>198</v>
      </c>
      <c r="G327" s="318" t="s">
        <v>333</v>
      </c>
      <c r="H327" s="318" t="s">
        <v>334</v>
      </c>
      <c r="I327" s="321" t="s">
        <v>223</v>
      </c>
      <c r="J327" s="321" t="s">
        <v>260</v>
      </c>
      <c r="K327" s="622">
        <v>45293</v>
      </c>
      <c r="L327" s="622">
        <v>45595</v>
      </c>
      <c r="M327" s="623" t="s">
        <v>2124</v>
      </c>
      <c r="N327" s="129">
        <v>0</v>
      </c>
      <c r="O327" s="321" t="s">
        <v>206</v>
      </c>
      <c r="P327" s="318" t="s">
        <v>207</v>
      </c>
      <c r="Q327" s="318" t="s">
        <v>208</v>
      </c>
      <c r="R327" s="318" t="s">
        <v>199</v>
      </c>
      <c r="S327" s="318" t="s">
        <v>199</v>
      </c>
      <c r="T327" s="318" t="s">
        <v>199</v>
      </c>
      <c r="U327" s="318" t="s">
        <v>209</v>
      </c>
      <c r="V327" s="318" t="s">
        <v>199</v>
      </c>
      <c r="W327" s="318" t="s">
        <v>199</v>
      </c>
      <c r="X327" s="318" t="s">
        <v>199</v>
      </c>
      <c r="Y327" s="318" t="s">
        <v>199</v>
      </c>
      <c r="Z327" s="318" t="s">
        <v>199</v>
      </c>
      <c r="AA327" s="318" t="s">
        <v>199</v>
      </c>
      <c r="AB327" s="318" t="s">
        <v>199</v>
      </c>
      <c r="AC327" s="321" t="s">
        <v>261</v>
      </c>
    </row>
    <row r="328" spans="2:29" s="316" customFormat="1" ht="213.75">
      <c r="B328" s="318" t="s">
        <v>453</v>
      </c>
      <c r="C328" s="620" t="s">
        <v>859</v>
      </c>
      <c r="D328" s="318" t="s">
        <v>1027</v>
      </c>
      <c r="E328" s="318" t="s">
        <v>1058</v>
      </c>
      <c r="F328" s="318" t="s">
        <v>754</v>
      </c>
      <c r="G328" s="318" t="s">
        <v>1059</v>
      </c>
      <c r="H328" s="318" t="s">
        <v>1060</v>
      </c>
      <c r="I328" s="321" t="s">
        <v>1061</v>
      </c>
      <c r="J328" s="318" t="s">
        <v>220</v>
      </c>
      <c r="K328" s="622">
        <v>45292</v>
      </c>
      <c r="L328" s="622">
        <v>45626</v>
      </c>
      <c r="M328" s="623" t="s">
        <v>2124</v>
      </c>
      <c r="N328" s="651">
        <v>2727623369</v>
      </c>
      <c r="O328" s="629" t="s">
        <v>2171</v>
      </c>
      <c r="P328" s="318" t="s">
        <v>354</v>
      </c>
      <c r="Q328" s="318" t="s">
        <v>199</v>
      </c>
      <c r="R328" s="318" t="s">
        <v>199</v>
      </c>
      <c r="S328" s="318" t="s">
        <v>199</v>
      </c>
      <c r="T328" s="318" t="s">
        <v>199</v>
      </c>
      <c r="U328" s="318" t="s">
        <v>209</v>
      </c>
      <c r="V328" s="318" t="s">
        <v>248</v>
      </c>
      <c r="W328" s="318" t="s">
        <v>199</v>
      </c>
      <c r="X328" s="318" t="s">
        <v>199</v>
      </c>
      <c r="Y328" s="318" t="s">
        <v>199</v>
      </c>
      <c r="Z328" s="318" t="s">
        <v>199</v>
      </c>
      <c r="AA328" s="318" t="s">
        <v>199</v>
      </c>
      <c r="AB328" s="318" t="s">
        <v>199</v>
      </c>
      <c r="AC328" s="318" t="s">
        <v>234</v>
      </c>
    </row>
    <row r="329" spans="2:29" s="316" customFormat="1" ht="142.5">
      <c r="B329" s="318" t="s">
        <v>453</v>
      </c>
      <c r="C329" s="620" t="s">
        <v>859</v>
      </c>
      <c r="D329" s="318" t="s">
        <v>1280</v>
      </c>
      <c r="E329" s="318" t="s">
        <v>1383</v>
      </c>
      <c r="F329" s="318" t="s">
        <v>1167</v>
      </c>
      <c r="G329" s="318" t="s">
        <v>1387</v>
      </c>
      <c r="H329" s="318" t="s">
        <v>1388</v>
      </c>
      <c r="I329" s="318" t="s">
        <v>1389</v>
      </c>
      <c r="J329" s="627" t="s">
        <v>99</v>
      </c>
      <c r="K329" s="622">
        <v>45306</v>
      </c>
      <c r="L329" s="622">
        <v>45656</v>
      </c>
      <c r="M329" s="623" t="s">
        <v>2124</v>
      </c>
      <c r="N329" s="129">
        <v>0</v>
      </c>
      <c r="O329" s="321" t="s">
        <v>206</v>
      </c>
      <c r="P329" s="318" t="s">
        <v>423</v>
      </c>
      <c r="Q329" s="318" t="s">
        <v>355</v>
      </c>
      <c r="R329" s="318" t="s">
        <v>199</v>
      </c>
      <c r="S329" s="318" t="s">
        <v>199</v>
      </c>
      <c r="T329" s="627" t="s">
        <v>199</v>
      </c>
      <c r="U329" s="318" t="s">
        <v>417</v>
      </c>
      <c r="V329" s="318" t="s">
        <v>199</v>
      </c>
      <c r="W329" s="318" t="s">
        <v>199</v>
      </c>
      <c r="X329" s="318" t="s">
        <v>199</v>
      </c>
      <c r="Y329" s="318" t="s">
        <v>199</v>
      </c>
      <c r="Z329" s="318" t="s">
        <v>199</v>
      </c>
      <c r="AA329" s="318" t="s">
        <v>199</v>
      </c>
      <c r="AB329" s="318" t="s">
        <v>199</v>
      </c>
      <c r="AC329" s="318" t="s">
        <v>497</v>
      </c>
    </row>
    <row r="330" spans="2:29" s="316" customFormat="1" ht="142.5">
      <c r="B330" s="644" t="s">
        <v>453</v>
      </c>
      <c r="C330" s="620" t="s">
        <v>859</v>
      </c>
      <c r="D330" s="318" t="s">
        <v>860</v>
      </c>
      <c r="E330" s="644" t="s">
        <v>862</v>
      </c>
      <c r="F330" s="627" t="s">
        <v>754</v>
      </c>
      <c r="G330" s="644" t="s">
        <v>883</v>
      </c>
      <c r="H330" s="653" t="s">
        <v>884</v>
      </c>
      <c r="I330" s="644" t="s">
        <v>885</v>
      </c>
      <c r="J330" s="627" t="s">
        <v>99</v>
      </c>
      <c r="K330" s="646">
        <v>45381</v>
      </c>
      <c r="L330" s="646">
        <v>45657</v>
      </c>
      <c r="M330" s="623" t="s">
        <v>2124</v>
      </c>
      <c r="N330" s="145">
        <f>(6*20*9)*(10000000/30/8)</f>
        <v>45000000</v>
      </c>
      <c r="O330" s="649">
        <v>191</v>
      </c>
      <c r="P330" s="627" t="s">
        <v>890</v>
      </c>
      <c r="Q330" s="627" t="s">
        <v>423</v>
      </c>
      <c r="R330" s="627" t="s">
        <v>199</v>
      </c>
      <c r="S330" s="627" t="s">
        <v>199</v>
      </c>
      <c r="T330" s="627" t="s">
        <v>199</v>
      </c>
      <c r="U330" s="627" t="s">
        <v>364</v>
      </c>
      <c r="V330" s="318" t="s">
        <v>248</v>
      </c>
      <c r="W330" s="318" t="s">
        <v>487</v>
      </c>
      <c r="X330" s="318" t="s">
        <v>199</v>
      </c>
      <c r="Y330" s="318" t="s">
        <v>199</v>
      </c>
      <c r="Z330" s="318" t="s">
        <v>199</v>
      </c>
      <c r="AA330" s="647" t="s">
        <v>408</v>
      </c>
      <c r="AB330" s="647" t="s">
        <v>409</v>
      </c>
      <c r="AC330" s="644" t="s">
        <v>497</v>
      </c>
    </row>
    <row r="331" spans="2:29" s="316" customFormat="1" ht="171">
      <c r="B331" s="318" t="s">
        <v>193</v>
      </c>
      <c r="C331" s="620" t="s">
        <v>1634</v>
      </c>
      <c r="D331" s="318" t="s">
        <v>250</v>
      </c>
      <c r="E331" s="318" t="s">
        <v>269</v>
      </c>
      <c r="F331" s="318" t="s">
        <v>198</v>
      </c>
      <c r="G331" s="672" t="s">
        <v>1936</v>
      </c>
      <c r="H331" s="318" t="s">
        <v>285</v>
      </c>
      <c r="I331" s="318" t="s">
        <v>304</v>
      </c>
      <c r="J331" s="318" t="s">
        <v>280</v>
      </c>
      <c r="K331" s="622">
        <v>45413</v>
      </c>
      <c r="L331" s="625">
        <v>45535</v>
      </c>
      <c r="M331" s="623" t="s">
        <v>2124</v>
      </c>
      <c r="N331" s="129">
        <v>0</v>
      </c>
      <c r="O331" s="321" t="s">
        <v>206</v>
      </c>
      <c r="P331" s="318" t="s">
        <v>245</v>
      </c>
      <c r="Q331" s="318" t="s">
        <v>199</v>
      </c>
      <c r="R331" s="318" t="s">
        <v>199</v>
      </c>
      <c r="S331" s="318" t="s">
        <v>199</v>
      </c>
      <c r="T331" s="318" t="s">
        <v>199</v>
      </c>
      <c r="U331" s="318" t="s">
        <v>209</v>
      </c>
      <c r="V331" s="318" t="s">
        <v>199</v>
      </c>
      <c r="W331" s="318" t="s">
        <v>199</v>
      </c>
      <c r="X331" s="318" t="s">
        <v>199</v>
      </c>
      <c r="Y331" s="318" t="s">
        <v>199</v>
      </c>
      <c r="Z331" s="318" t="s">
        <v>199</v>
      </c>
      <c r="AA331" s="318" t="s">
        <v>199</v>
      </c>
      <c r="AB331" s="318" t="s">
        <v>199</v>
      </c>
      <c r="AC331" s="318" t="s">
        <v>283</v>
      </c>
    </row>
    <row r="332" spans="2:29" s="316" customFormat="1" ht="171">
      <c r="B332" s="318" t="s">
        <v>193</v>
      </c>
      <c r="C332" s="620" t="s">
        <v>1634</v>
      </c>
      <c r="D332" s="318" t="s">
        <v>250</v>
      </c>
      <c r="E332" s="318" t="s">
        <v>269</v>
      </c>
      <c r="F332" s="318" t="s">
        <v>198</v>
      </c>
      <c r="G332" s="672" t="s">
        <v>284</v>
      </c>
      <c r="H332" s="318" t="s">
        <v>285</v>
      </c>
      <c r="I332" s="318" t="s">
        <v>286</v>
      </c>
      <c r="J332" s="318" t="s">
        <v>280</v>
      </c>
      <c r="K332" s="622">
        <v>45292</v>
      </c>
      <c r="L332" s="622">
        <v>45412</v>
      </c>
      <c r="M332" s="623">
        <v>1</v>
      </c>
      <c r="N332" s="129">
        <v>55626726</v>
      </c>
      <c r="O332" s="321" t="s">
        <v>288</v>
      </c>
      <c r="P332" s="318" t="s">
        <v>245</v>
      </c>
      <c r="Q332" s="318" t="s">
        <v>199</v>
      </c>
      <c r="R332" s="318" t="s">
        <v>199</v>
      </c>
      <c r="S332" s="318" t="s">
        <v>199</v>
      </c>
      <c r="T332" s="318" t="s">
        <v>199</v>
      </c>
      <c r="U332" s="318" t="s">
        <v>209</v>
      </c>
      <c r="V332" s="318" t="s">
        <v>248</v>
      </c>
      <c r="W332" s="318" t="s">
        <v>199</v>
      </c>
      <c r="X332" s="318" t="s">
        <v>199</v>
      </c>
      <c r="Y332" s="318" t="s">
        <v>199</v>
      </c>
      <c r="Z332" s="318" t="s">
        <v>199</v>
      </c>
      <c r="AA332" s="318" t="s">
        <v>199</v>
      </c>
      <c r="AB332" s="318" t="s">
        <v>199</v>
      </c>
      <c r="AC332" s="318" t="s">
        <v>283</v>
      </c>
    </row>
    <row r="333" spans="2:29" s="316" customFormat="1" ht="199.5">
      <c r="B333" s="318" t="s">
        <v>193</v>
      </c>
      <c r="C333" s="318" t="s">
        <v>1634</v>
      </c>
      <c r="D333" s="318" t="s">
        <v>250</v>
      </c>
      <c r="E333" s="318" t="s">
        <v>269</v>
      </c>
      <c r="F333" s="318" t="s">
        <v>198</v>
      </c>
      <c r="G333" s="672" t="s">
        <v>314</v>
      </c>
      <c r="H333" s="318" t="s">
        <v>285</v>
      </c>
      <c r="I333" s="318" t="s">
        <v>315</v>
      </c>
      <c r="J333" s="318" t="s">
        <v>280</v>
      </c>
      <c r="K333" s="622">
        <v>45536</v>
      </c>
      <c r="L333" s="625">
        <v>45626</v>
      </c>
      <c r="M333" s="623" t="s">
        <v>2124</v>
      </c>
      <c r="N333" s="129">
        <v>0</v>
      </c>
      <c r="O333" s="321" t="s">
        <v>206</v>
      </c>
      <c r="P333" s="318" t="s">
        <v>245</v>
      </c>
      <c r="Q333" s="318" t="s">
        <v>199</v>
      </c>
      <c r="R333" s="318" t="s">
        <v>199</v>
      </c>
      <c r="S333" s="318" t="s">
        <v>199</v>
      </c>
      <c r="T333" s="318" t="s">
        <v>199</v>
      </c>
      <c r="U333" s="318" t="s">
        <v>209</v>
      </c>
      <c r="V333" s="318" t="s">
        <v>199</v>
      </c>
      <c r="W333" s="318" t="s">
        <v>199</v>
      </c>
      <c r="X333" s="318" t="s">
        <v>199</v>
      </c>
      <c r="Y333" s="318" t="s">
        <v>199</v>
      </c>
      <c r="Z333" s="318" t="s">
        <v>199</v>
      </c>
      <c r="AA333" s="318" t="s">
        <v>199</v>
      </c>
      <c r="AB333" s="318" t="s">
        <v>199</v>
      </c>
      <c r="AC333" s="318" t="s">
        <v>283</v>
      </c>
    </row>
    <row r="334" spans="2:29" s="316" customFormat="1" ht="99.75">
      <c r="B334" s="318" t="s">
        <v>453</v>
      </c>
      <c r="C334" s="620" t="s">
        <v>454</v>
      </c>
      <c r="D334" s="318" t="s">
        <v>455</v>
      </c>
      <c r="E334" s="318" t="s">
        <v>493</v>
      </c>
      <c r="F334" s="318" t="s">
        <v>458</v>
      </c>
      <c r="G334" s="318" t="s">
        <v>498</v>
      </c>
      <c r="H334" s="318" t="s">
        <v>499</v>
      </c>
      <c r="I334" s="318" t="s">
        <v>500</v>
      </c>
      <c r="J334" s="318" t="s">
        <v>99</v>
      </c>
      <c r="K334" s="625">
        <v>45422</v>
      </c>
      <c r="L334" s="625">
        <v>45656</v>
      </c>
      <c r="M334" s="623" t="s">
        <v>2124</v>
      </c>
      <c r="N334" s="129">
        <f>(1.5*20*2)*(12000000/30/8)</f>
        <v>3000000</v>
      </c>
      <c r="O334" s="318">
        <v>183</v>
      </c>
      <c r="P334" s="318" t="s">
        <v>400</v>
      </c>
      <c r="Q334" s="318" t="s">
        <v>199</v>
      </c>
      <c r="R334" s="318" t="s">
        <v>199</v>
      </c>
      <c r="S334" s="318" t="s">
        <v>199</v>
      </c>
      <c r="T334" s="318" t="s">
        <v>199</v>
      </c>
      <c r="U334" s="318" t="s">
        <v>364</v>
      </c>
      <c r="V334" s="318" t="s">
        <v>248</v>
      </c>
      <c r="W334" s="318" t="s">
        <v>199</v>
      </c>
      <c r="X334" s="318" t="s">
        <v>199</v>
      </c>
      <c r="Y334" s="318" t="s">
        <v>199</v>
      </c>
      <c r="Z334" s="318" t="s">
        <v>199</v>
      </c>
      <c r="AA334" s="318" t="s">
        <v>402</v>
      </c>
      <c r="AB334" s="318" t="s">
        <v>502</v>
      </c>
      <c r="AC334" s="318" t="s">
        <v>497</v>
      </c>
    </row>
    <row r="335" spans="2:29" s="316" customFormat="1" ht="128.25">
      <c r="B335" s="644" t="s">
        <v>453</v>
      </c>
      <c r="C335" s="620" t="s">
        <v>454</v>
      </c>
      <c r="D335" s="644" t="s">
        <v>1122</v>
      </c>
      <c r="E335" s="644" t="s">
        <v>1124</v>
      </c>
      <c r="F335" s="627" t="s">
        <v>1125</v>
      </c>
      <c r="G335" s="644" t="s">
        <v>1139</v>
      </c>
      <c r="H335" s="644" t="s">
        <v>1140</v>
      </c>
      <c r="I335" s="644" t="s">
        <v>1141</v>
      </c>
      <c r="J335" s="627" t="s">
        <v>99</v>
      </c>
      <c r="K335" s="646">
        <v>45404</v>
      </c>
      <c r="L335" s="646">
        <v>45426</v>
      </c>
      <c r="M335" s="623">
        <v>1</v>
      </c>
      <c r="N335" s="145">
        <f>(4*20*1)*(12000000/30/8)</f>
        <v>4000000</v>
      </c>
      <c r="O335" s="649">
        <v>185</v>
      </c>
      <c r="P335" s="627" t="s">
        <v>208</v>
      </c>
      <c r="Q335" s="627" t="s">
        <v>247</v>
      </c>
      <c r="R335" s="627" t="s">
        <v>199</v>
      </c>
      <c r="S335" s="627" t="s">
        <v>199</v>
      </c>
      <c r="T335" s="627" t="s">
        <v>199</v>
      </c>
      <c r="U335" s="318" t="s">
        <v>487</v>
      </c>
      <c r="V335" s="318" t="s">
        <v>248</v>
      </c>
      <c r="W335" s="318" t="s">
        <v>199</v>
      </c>
      <c r="X335" s="318" t="s">
        <v>199</v>
      </c>
      <c r="Y335" s="318" t="s">
        <v>199</v>
      </c>
      <c r="Z335" s="318" t="s">
        <v>199</v>
      </c>
      <c r="AA335" s="647" t="s">
        <v>199</v>
      </c>
      <c r="AB335" s="647" t="s">
        <v>199</v>
      </c>
      <c r="AC335" s="644" t="s">
        <v>775</v>
      </c>
    </row>
    <row r="336" spans="2:29" s="316" customFormat="1" ht="99.75">
      <c r="B336" s="318" t="s">
        <v>453</v>
      </c>
      <c r="C336" s="620" t="s">
        <v>454</v>
      </c>
      <c r="D336" s="318" t="s">
        <v>595</v>
      </c>
      <c r="E336" s="318" t="s">
        <v>597</v>
      </c>
      <c r="F336" s="318" t="s">
        <v>552</v>
      </c>
      <c r="G336" s="318" t="s">
        <v>660</v>
      </c>
      <c r="H336" s="318" t="s">
        <v>660</v>
      </c>
      <c r="I336" s="321" t="s">
        <v>661</v>
      </c>
      <c r="J336" s="318" t="s">
        <v>0</v>
      </c>
      <c r="K336" s="622">
        <v>45413</v>
      </c>
      <c r="L336" s="622">
        <v>45534</v>
      </c>
      <c r="M336" s="623" t="s">
        <v>2124</v>
      </c>
      <c r="N336" s="648">
        <v>3721946.5</v>
      </c>
      <c r="O336" s="634">
        <v>247</v>
      </c>
      <c r="P336" s="318" t="s">
        <v>476</v>
      </c>
      <c r="Q336" s="318" t="s">
        <v>449</v>
      </c>
      <c r="R336" s="318" t="s">
        <v>199</v>
      </c>
      <c r="S336" s="318" t="s">
        <v>199</v>
      </c>
      <c r="T336" s="318" t="s">
        <v>199</v>
      </c>
      <c r="U336" s="318" t="s">
        <v>487</v>
      </c>
      <c r="V336" s="318" t="s">
        <v>248</v>
      </c>
      <c r="W336" s="318" t="s">
        <v>1661</v>
      </c>
      <c r="X336" s="318" t="s">
        <v>199</v>
      </c>
      <c r="Y336" s="318" t="s">
        <v>199</v>
      </c>
      <c r="Z336" s="318" t="s">
        <v>199</v>
      </c>
      <c r="AA336" s="318" t="s">
        <v>199</v>
      </c>
      <c r="AB336" s="318" t="s">
        <v>199</v>
      </c>
      <c r="AC336" s="318" t="s">
        <v>664</v>
      </c>
    </row>
    <row r="337" spans="2:29" s="316" customFormat="1" ht="99.75">
      <c r="B337" s="644" t="s">
        <v>453</v>
      </c>
      <c r="C337" s="620" t="s">
        <v>454</v>
      </c>
      <c r="D337" s="644" t="s">
        <v>1122</v>
      </c>
      <c r="E337" s="644" t="s">
        <v>1152</v>
      </c>
      <c r="F337" s="627" t="s">
        <v>1125</v>
      </c>
      <c r="G337" s="644" t="s">
        <v>1159</v>
      </c>
      <c r="H337" s="644" t="s">
        <v>1154</v>
      </c>
      <c r="I337" s="644" t="s">
        <v>1160</v>
      </c>
      <c r="J337" s="627" t="s">
        <v>99</v>
      </c>
      <c r="K337" s="646">
        <v>45544</v>
      </c>
      <c r="L337" s="646">
        <v>45596</v>
      </c>
      <c r="M337" s="623" t="s">
        <v>2124</v>
      </c>
      <c r="N337" s="145">
        <f>(1*20*2.7)*(12000000/30/8)</f>
        <v>2700000</v>
      </c>
      <c r="O337" s="649">
        <v>185</v>
      </c>
      <c r="P337" s="627" t="s">
        <v>208</v>
      </c>
      <c r="Q337" s="627" t="s">
        <v>199</v>
      </c>
      <c r="R337" s="627" t="s">
        <v>199</v>
      </c>
      <c r="S337" s="627" t="s">
        <v>199</v>
      </c>
      <c r="T337" s="627" t="s">
        <v>199</v>
      </c>
      <c r="U337" s="318" t="s">
        <v>487</v>
      </c>
      <c r="V337" s="318" t="s">
        <v>248</v>
      </c>
      <c r="W337" s="318" t="s">
        <v>199</v>
      </c>
      <c r="X337" s="318" t="s">
        <v>199</v>
      </c>
      <c r="Y337" s="318" t="s">
        <v>199</v>
      </c>
      <c r="Z337" s="318" t="s">
        <v>199</v>
      </c>
      <c r="AA337" s="647" t="s">
        <v>199</v>
      </c>
      <c r="AB337" s="647" t="s">
        <v>199</v>
      </c>
      <c r="AC337" s="644" t="s">
        <v>655</v>
      </c>
    </row>
    <row r="338" spans="2:29" s="316" customFormat="1" ht="99.75">
      <c r="B338" s="644" t="s">
        <v>453</v>
      </c>
      <c r="C338" s="620" t="s">
        <v>454</v>
      </c>
      <c r="D338" s="644" t="s">
        <v>1122</v>
      </c>
      <c r="E338" s="644" t="s">
        <v>1152</v>
      </c>
      <c r="F338" s="627" t="s">
        <v>1125</v>
      </c>
      <c r="G338" s="644" t="s">
        <v>1153</v>
      </c>
      <c r="H338" s="644" t="s">
        <v>1154</v>
      </c>
      <c r="I338" s="644" t="s">
        <v>1155</v>
      </c>
      <c r="J338" s="627" t="s">
        <v>99</v>
      </c>
      <c r="K338" s="646">
        <v>45488</v>
      </c>
      <c r="L338" s="646">
        <v>45576</v>
      </c>
      <c r="M338" s="623" t="s">
        <v>2124</v>
      </c>
      <c r="N338" s="145">
        <f>(2*20*2.2)*(12000000/30/8)</f>
        <v>4400000</v>
      </c>
      <c r="O338" s="649">
        <v>185</v>
      </c>
      <c r="P338" s="627" t="s">
        <v>208</v>
      </c>
      <c r="Q338" s="627" t="s">
        <v>207</v>
      </c>
      <c r="R338" s="627" t="s">
        <v>199</v>
      </c>
      <c r="S338" s="627" t="s">
        <v>199</v>
      </c>
      <c r="T338" s="627" t="s">
        <v>199</v>
      </c>
      <c r="U338" s="318" t="s">
        <v>487</v>
      </c>
      <c r="V338" s="318" t="s">
        <v>248</v>
      </c>
      <c r="W338" s="318" t="s">
        <v>199</v>
      </c>
      <c r="X338" s="318" t="s">
        <v>199</v>
      </c>
      <c r="Y338" s="318" t="s">
        <v>199</v>
      </c>
      <c r="Z338" s="318" t="s">
        <v>199</v>
      </c>
      <c r="AA338" s="647" t="s">
        <v>199</v>
      </c>
      <c r="AB338" s="647" t="s">
        <v>199</v>
      </c>
      <c r="AC338" s="644" t="s">
        <v>655</v>
      </c>
    </row>
    <row r="339" spans="2:29" s="316" customFormat="1" ht="409.5">
      <c r="B339" s="318" t="s">
        <v>516</v>
      </c>
      <c r="C339" s="620" t="s">
        <v>517</v>
      </c>
      <c r="D339" s="318" t="s">
        <v>674</v>
      </c>
      <c r="E339" s="318" t="s">
        <v>676</v>
      </c>
      <c r="F339" s="318" t="s">
        <v>281</v>
      </c>
      <c r="G339" s="629" t="s">
        <v>917</v>
      </c>
      <c r="H339" s="629" t="s">
        <v>1897</v>
      </c>
      <c r="I339" s="629" t="s">
        <v>1898</v>
      </c>
      <c r="J339" s="629" t="s">
        <v>281</v>
      </c>
      <c r="K339" s="638">
        <v>45323</v>
      </c>
      <c r="L339" s="638">
        <v>45626</v>
      </c>
      <c r="M339" s="623" t="s">
        <v>2124</v>
      </c>
      <c r="N339" s="129">
        <v>90069132.609999999</v>
      </c>
      <c r="O339" s="629" t="s">
        <v>2167</v>
      </c>
      <c r="P339" s="318" t="s">
        <v>374</v>
      </c>
      <c r="Q339" s="318" t="s">
        <v>232</v>
      </c>
      <c r="R339" s="318" t="s">
        <v>400</v>
      </c>
      <c r="S339" s="318" t="s">
        <v>199</v>
      </c>
      <c r="T339" s="318" t="s">
        <v>199</v>
      </c>
      <c r="U339" s="621" t="s">
        <v>364</v>
      </c>
      <c r="V339" s="318" t="s">
        <v>248</v>
      </c>
      <c r="W339" s="318" t="s">
        <v>199</v>
      </c>
      <c r="X339" s="318" t="s">
        <v>199</v>
      </c>
      <c r="Y339" s="318" t="s">
        <v>199</v>
      </c>
      <c r="Z339" s="318" t="s">
        <v>199</v>
      </c>
      <c r="AA339" s="318" t="s">
        <v>402</v>
      </c>
      <c r="AB339" s="318" t="s">
        <v>695</v>
      </c>
      <c r="AC339" s="321" t="s">
        <v>234</v>
      </c>
    </row>
    <row r="340" spans="2:29" s="316" customFormat="1" ht="99.75">
      <c r="B340" s="318" t="s">
        <v>453</v>
      </c>
      <c r="C340" s="620" t="s">
        <v>454</v>
      </c>
      <c r="D340" s="318" t="s">
        <v>705</v>
      </c>
      <c r="E340" s="318" t="s">
        <v>706</v>
      </c>
      <c r="F340" s="318" t="s">
        <v>552</v>
      </c>
      <c r="G340" s="318" t="s">
        <v>803</v>
      </c>
      <c r="H340" s="318" t="s">
        <v>804</v>
      </c>
      <c r="I340" s="321" t="s">
        <v>805</v>
      </c>
      <c r="J340" s="318" t="s">
        <v>99</v>
      </c>
      <c r="K340" s="622">
        <v>45566</v>
      </c>
      <c r="L340" s="622">
        <v>45641</v>
      </c>
      <c r="M340" s="623" t="s">
        <v>2124</v>
      </c>
      <c r="N340" s="129">
        <f>(2*20*1.5)*(10000000/30/8)</f>
        <v>2500000</v>
      </c>
      <c r="O340" s="318">
        <v>189</v>
      </c>
      <c r="P340" s="318" t="s">
        <v>476</v>
      </c>
      <c r="Q340" s="318" t="s">
        <v>374</v>
      </c>
      <c r="R340" s="318" t="s">
        <v>199</v>
      </c>
      <c r="S340" s="318" t="s">
        <v>199</v>
      </c>
      <c r="T340" s="318" t="s">
        <v>199</v>
      </c>
      <c r="U340" s="318" t="s">
        <v>487</v>
      </c>
      <c r="V340" s="318" t="s">
        <v>513</v>
      </c>
      <c r="W340" s="318" t="s">
        <v>248</v>
      </c>
      <c r="X340" s="318" t="s">
        <v>199</v>
      </c>
      <c r="Y340" s="318" t="s">
        <v>199</v>
      </c>
      <c r="Z340" s="318" t="s">
        <v>199</v>
      </c>
      <c r="AA340" s="318" t="s">
        <v>199</v>
      </c>
      <c r="AB340" s="318" t="s">
        <v>199</v>
      </c>
      <c r="AC340" s="318" t="s">
        <v>611</v>
      </c>
    </row>
    <row r="341" spans="2:29" s="316" customFormat="1" ht="171">
      <c r="B341" s="318" t="s">
        <v>193</v>
      </c>
      <c r="C341" s="620" t="s">
        <v>1634</v>
      </c>
      <c r="D341" s="318" t="s">
        <v>375</v>
      </c>
      <c r="E341" s="318" t="s">
        <v>384</v>
      </c>
      <c r="F341" s="318" t="s">
        <v>198</v>
      </c>
      <c r="G341" s="318" t="s">
        <v>385</v>
      </c>
      <c r="H341" s="318" t="s">
        <v>386</v>
      </c>
      <c r="I341" s="321" t="s">
        <v>387</v>
      </c>
      <c r="J341" s="321" t="s">
        <v>72</v>
      </c>
      <c r="K341" s="622">
        <v>45292</v>
      </c>
      <c r="L341" s="622">
        <v>45641</v>
      </c>
      <c r="M341" s="623" t="s">
        <v>2124</v>
      </c>
      <c r="N341" s="129">
        <v>80616800</v>
      </c>
      <c r="O341" s="321">
        <v>138</v>
      </c>
      <c r="P341" s="318" t="s">
        <v>245</v>
      </c>
      <c r="Q341" s="318" t="s">
        <v>199</v>
      </c>
      <c r="R341" s="318" t="s">
        <v>199</v>
      </c>
      <c r="S341" s="318" t="s">
        <v>199</v>
      </c>
      <c r="T341" s="318" t="s">
        <v>199</v>
      </c>
      <c r="U341" s="318" t="s">
        <v>209</v>
      </c>
      <c r="V341" s="318" t="s">
        <v>248</v>
      </c>
      <c r="W341" s="318" t="s">
        <v>199</v>
      </c>
      <c r="X341" s="318" t="s">
        <v>199</v>
      </c>
      <c r="Y341" s="318" t="s">
        <v>199</v>
      </c>
      <c r="Z341" s="318" t="s">
        <v>199</v>
      </c>
      <c r="AA341" s="318" t="s">
        <v>199</v>
      </c>
      <c r="AB341" s="318" t="s">
        <v>199</v>
      </c>
      <c r="AC341" s="321" t="s">
        <v>261</v>
      </c>
    </row>
    <row r="342" spans="2:29" s="316" customFormat="1" ht="99.75">
      <c r="B342" s="318" t="s">
        <v>453</v>
      </c>
      <c r="C342" s="620" t="s">
        <v>454</v>
      </c>
      <c r="D342" s="318" t="s">
        <v>455</v>
      </c>
      <c r="E342" s="318" t="s">
        <v>493</v>
      </c>
      <c r="F342" s="318" t="s">
        <v>458</v>
      </c>
      <c r="G342" s="318" t="s">
        <v>503</v>
      </c>
      <c r="H342" s="318" t="s">
        <v>504</v>
      </c>
      <c r="I342" s="321" t="s">
        <v>505</v>
      </c>
      <c r="J342" s="318" t="s">
        <v>133</v>
      </c>
      <c r="K342" s="622">
        <v>45292</v>
      </c>
      <c r="L342" s="622">
        <v>45322</v>
      </c>
      <c r="M342" s="623">
        <v>1</v>
      </c>
      <c r="N342" s="145">
        <v>0</v>
      </c>
      <c r="O342" s="145" t="s">
        <v>206</v>
      </c>
      <c r="P342" s="318" t="s">
        <v>463</v>
      </c>
      <c r="Q342" s="318" t="s">
        <v>208</v>
      </c>
      <c r="R342" s="318" t="s">
        <v>423</v>
      </c>
      <c r="S342" s="318" t="s">
        <v>199</v>
      </c>
      <c r="T342" s="318" t="s">
        <v>199</v>
      </c>
      <c r="U342" s="318" t="s">
        <v>209</v>
      </c>
      <c r="V342" s="318" t="s">
        <v>199</v>
      </c>
      <c r="W342" s="318" t="s">
        <v>199</v>
      </c>
      <c r="X342" s="318" t="s">
        <v>199</v>
      </c>
      <c r="Y342" s="318" t="s">
        <v>199</v>
      </c>
      <c r="Z342" s="318" t="s">
        <v>199</v>
      </c>
      <c r="AA342" s="318" t="s">
        <v>199</v>
      </c>
      <c r="AB342" s="318" t="s">
        <v>199</v>
      </c>
      <c r="AC342" s="318" t="s">
        <v>472</v>
      </c>
    </row>
    <row r="343" spans="2:29" s="316" customFormat="1" ht="171">
      <c r="B343" s="318" t="s">
        <v>516</v>
      </c>
      <c r="C343" s="620" t="s">
        <v>517</v>
      </c>
      <c r="D343" s="318" t="s">
        <v>1474</v>
      </c>
      <c r="E343" s="318" t="s">
        <v>1489</v>
      </c>
      <c r="F343" s="318" t="s">
        <v>281</v>
      </c>
      <c r="G343" s="318" t="s">
        <v>1490</v>
      </c>
      <c r="H343" s="318" t="s">
        <v>1491</v>
      </c>
      <c r="I343" s="321" t="s">
        <v>1492</v>
      </c>
      <c r="J343" s="318" t="s">
        <v>537</v>
      </c>
      <c r="K343" s="622">
        <v>45323</v>
      </c>
      <c r="L343" s="622">
        <v>45444</v>
      </c>
      <c r="M343" s="623">
        <v>1</v>
      </c>
      <c r="N343" s="129">
        <f>(4*20*4)*(3886560/30/8)</f>
        <v>5182080</v>
      </c>
      <c r="O343" s="318" t="s">
        <v>2165</v>
      </c>
      <c r="P343" s="318" t="s">
        <v>207</v>
      </c>
      <c r="Q343" s="318" t="s">
        <v>199</v>
      </c>
      <c r="R343" s="318" t="s">
        <v>199</v>
      </c>
      <c r="S343" s="318" t="s">
        <v>199</v>
      </c>
      <c r="T343" s="318" t="s">
        <v>199</v>
      </c>
      <c r="U343" s="318" t="s">
        <v>209</v>
      </c>
      <c r="V343" s="318" t="s">
        <v>248</v>
      </c>
      <c r="W343" s="318" t="s">
        <v>199</v>
      </c>
      <c r="X343" s="318" t="s">
        <v>199</v>
      </c>
      <c r="Y343" s="318" t="s">
        <v>199</v>
      </c>
      <c r="Z343" s="318" t="s">
        <v>199</v>
      </c>
      <c r="AA343" s="318" t="s">
        <v>199</v>
      </c>
      <c r="AB343" s="318" t="s">
        <v>199</v>
      </c>
      <c r="AC343" s="318" t="s">
        <v>538</v>
      </c>
    </row>
    <row r="344" spans="2:29" s="316" customFormat="1" ht="171">
      <c r="B344" s="318" t="s">
        <v>193</v>
      </c>
      <c r="C344" s="620" t="s">
        <v>1634</v>
      </c>
      <c r="D344" s="318" t="s">
        <v>250</v>
      </c>
      <c r="E344" s="318" t="s">
        <v>269</v>
      </c>
      <c r="F344" s="318" t="s">
        <v>198</v>
      </c>
      <c r="G344" s="318" t="s">
        <v>276</v>
      </c>
      <c r="H344" s="318" t="s">
        <v>277</v>
      </c>
      <c r="I344" s="318" t="s">
        <v>278</v>
      </c>
      <c r="J344" s="318" t="s">
        <v>280</v>
      </c>
      <c r="K344" s="622">
        <v>45292</v>
      </c>
      <c r="L344" s="622">
        <v>45412</v>
      </c>
      <c r="M344" s="623">
        <v>1</v>
      </c>
      <c r="N344" s="129">
        <v>216056978</v>
      </c>
      <c r="O344" s="321" t="s">
        <v>282</v>
      </c>
      <c r="P344" s="318" t="s">
        <v>245</v>
      </c>
      <c r="Q344" s="318" t="s">
        <v>199</v>
      </c>
      <c r="R344" s="318" t="s">
        <v>199</v>
      </c>
      <c r="S344" s="318" t="s">
        <v>199</v>
      </c>
      <c r="T344" s="318" t="s">
        <v>199</v>
      </c>
      <c r="U344" s="318" t="s">
        <v>209</v>
      </c>
      <c r="V344" s="318" t="s">
        <v>248</v>
      </c>
      <c r="W344" s="318" t="s">
        <v>199</v>
      </c>
      <c r="X344" s="318" t="s">
        <v>199</v>
      </c>
      <c r="Y344" s="318" t="s">
        <v>199</v>
      </c>
      <c r="Z344" s="318" t="s">
        <v>199</v>
      </c>
      <c r="AA344" s="318" t="s">
        <v>199</v>
      </c>
      <c r="AB344" s="318" t="s">
        <v>199</v>
      </c>
      <c r="AC344" s="318" t="s">
        <v>283</v>
      </c>
    </row>
    <row r="345" spans="2:29" s="316" customFormat="1" ht="199.5" customHeight="1">
      <c r="B345" s="318" t="s">
        <v>193</v>
      </c>
      <c r="C345" s="620" t="s">
        <v>1634</v>
      </c>
      <c r="D345" s="318" t="s">
        <v>250</v>
      </c>
      <c r="E345" s="318" t="s">
        <v>269</v>
      </c>
      <c r="F345" s="318" t="s">
        <v>198</v>
      </c>
      <c r="G345" s="318" t="s">
        <v>300</v>
      </c>
      <c r="H345" s="318" t="s">
        <v>277</v>
      </c>
      <c r="I345" s="318" t="s">
        <v>301</v>
      </c>
      <c r="J345" s="318" t="s">
        <v>280</v>
      </c>
      <c r="K345" s="622">
        <v>45413</v>
      </c>
      <c r="L345" s="625">
        <v>45535</v>
      </c>
      <c r="M345" s="623" t="s">
        <v>2124</v>
      </c>
      <c r="N345" s="129">
        <v>186551156</v>
      </c>
      <c r="O345" s="321" t="s">
        <v>302</v>
      </c>
      <c r="P345" s="318" t="s">
        <v>245</v>
      </c>
      <c r="Q345" s="318" t="s">
        <v>199</v>
      </c>
      <c r="R345" s="318" t="s">
        <v>199</v>
      </c>
      <c r="S345" s="318" t="s">
        <v>199</v>
      </c>
      <c r="T345" s="318" t="s">
        <v>199</v>
      </c>
      <c r="U345" s="318" t="s">
        <v>209</v>
      </c>
      <c r="V345" s="318" t="s">
        <v>248</v>
      </c>
      <c r="W345" s="318" t="s">
        <v>199</v>
      </c>
      <c r="X345" s="318" t="s">
        <v>199</v>
      </c>
      <c r="Y345" s="318" t="s">
        <v>199</v>
      </c>
      <c r="Z345" s="318" t="s">
        <v>199</v>
      </c>
      <c r="AA345" s="318" t="s">
        <v>199</v>
      </c>
      <c r="AB345" s="318" t="s">
        <v>199</v>
      </c>
      <c r="AC345" s="318" t="s">
        <v>283</v>
      </c>
    </row>
    <row r="346" spans="2:29" s="316" customFormat="1" ht="199.5" customHeight="1">
      <c r="B346" s="318" t="s">
        <v>193</v>
      </c>
      <c r="C346" s="620" t="s">
        <v>1634</v>
      </c>
      <c r="D346" s="318" t="s">
        <v>250</v>
      </c>
      <c r="E346" s="318" t="s">
        <v>269</v>
      </c>
      <c r="F346" s="318" t="s">
        <v>198</v>
      </c>
      <c r="G346" s="318" t="s">
        <v>312</v>
      </c>
      <c r="H346" s="318" t="s">
        <v>277</v>
      </c>
      <c r="I346" s="318" t="s">
        <v>313</v>
      </c>
      <c r="J346" s="318" t="s">
        <v>280</v>
      </c>
      <c r="K346" s="622">
        <v>45536</v>
      </c>
      <c r="L346" s="625">
        <v>45626</v>
      </c>
      <c r="M346" s="623" t="s">
        <v>2124</v>
      </c>
      <c r="N346" s="129">
        <v>0</v>
      </c>
      <c r="O346" s="321" t="s">
        <v>206</v>
      </c>
      <c r="P346" s="318" t="s">
        <v>245</v>
      </c>
      <c r="Q346" s="318" t="s">
        <v>199</v>
      </c>
      <c r="R346" s="318" t="s">
        <v>199</v>
      </c>
      <c r="S346" s="318" t="s">
        <v>199</v>
      </c>
      <c r="T346" s="318" t="s">
        <v>199</v>
      </c>
      <c r="U346" s="318" t="s">
        <v>209</v>
      </c>
      <c r="V346" s="318" t="s">
        <v>199</v>
      </c>
      <c r="W346" s="318" t="s">
        <v>199</v>
      </c>
      <c r="X346" s="318" t="s">
        <v>199</v>
      </c>
      <c r="Y346" s="318" t="s">
        <v>199</v>
      </c>
      <c r="Z346" s="318" t="s">
        <v>199</v>
      </c>
      <c r="AA346" s="318" t="s">
        <v>199</v>
      </c>
      <c r="AB346" s="318" t="s">
        <v>199</v>
      </c>
      <c r="AC346" s="318" t="s">
        <v>283</v>
      </c>
    </row>
    <row r="347" spans="2:29" s="316" customFormat="1" ht="199.5" customHeight="1">
      <c r="B347" s="644" t="s">
        <v>453</v>
      </c>
      <c r="C347" s="645" t="s">
        <v>859</v>
      </c>
      <c r="D347" s="644" t="s">
        <v>1173</v>
      </c>
      <c r="E347" s="644" t="s">
        <v>1204</v>
      </c>
      <c r="F347" s="627" t="s">
        <v>1125</v>
      </c>
      <c r="G347" s="644" t="s">
        <v>1217</v>
      </c>
      <c r="H347" s="644" t="s">
        <v>1218</v>
      </c>
      <c r="I347" s="644" t="s">
        <v>1219</v>
      </c>
      <c r="J347" s="627" t="s">
        <v>99</v>
      </c>
      <c r="K347" s="646">
        <v>45580</v>
      </c>
      <c r="L347" s="646">
        <v>45614</v>
      </c>
      <c r="M347" s="623" t="s">
        <v>2124</v>
      </c>
      <c r="N347" s="129">
        <f>41667*232</f>
        <v>9666744</v>
      </c>
      <c r="O347" s="321" t="s">
        <v>206</v>
      </c>
      <c r="P347" s="627" t="s">
        <v>207</v>
      </c>
      <c r="Q347" s="627" t="s">
        <v>374</v>
      </c>
      <c r="R347" s="627" t="s">
        <v>354</v>
      </c>
      <c r="S347" s="627" t="s">
        <v>890</v>
      </c>
      <c r="T347" s="627" t="s">
        <v>199</v>
      </c>
      <c r="U347" s="318" t="s">
        <v>487</v>
      </c>
      <c r="V347" s="624" t="s">
        <v>248</v>
      </c>
      <c r="W347" s="318" t="s">
        <v>199</v>
      </c>
      <c r="X347" s="318" t="s">
        <v>199</v>
      </c>
      <c r="Y347" s="318" t="s">
        <v>199</v>
      </c>
      <c r="Z347" s="318" t="s">
        <v>199</v>
      </c>
      <c r="AA347" s="647" t="s">
        <v>199</v>
      </c>
      <c r="AB347" s="647" t="s">
        <v>199</v>
      </c>
      <c r="AC347" s="644" t="s">
        <v>655</v>
      </c>
    </row>
    <row r="348" spans="2:29" s="316" customFormat="1" ht="171">
      <c r="B348" s="318" t="s">
        <v>193</v>
      </c>
      <c r="C348" s="620" t="s">
        <v>1634</v>
      </c>
      <c r="D348" s="318" t="s">
        <v>375</v>
      </c>
      <c r="E348" s="318" t="s">
        <v>377</v>
      </c>
      <c r="F348" s="318" t="s">
        <v>198</v>
      </c>
      <c r="G348" s="318" t="s">
        <v>380</v>
      </c>
      <c r="H348" s="318" t="s">
        <v>381</v>
      </c>
      <c r="I348" s="321" t="s">
        <v>382</v>
      </c>
      <c r="J348" s="321" t="s">
        <v>72</v>
      </c>
      <c r="K348" s="622">
        <v>45292</v>
      </c>
      <c r="L348" s="622">
        <v>45641</v>
      </c>
      <c r="M348" s="623" t="s">
        <v>2124</v>
      </c>
      <c r="N348" s="639">
        <v>0</v>
      </c>
      <c r="O348" s="321" t="s">
        <v>206</v>
      </c>
      <c r="P348" s="318" t="s">
        <v>245</v>
      </c>
      <c r="Q348" s="318" t="s">
        <v>199</v>
      </c>
      <c r="R348" s="318" t="s">
        <v>199</v>
      </c>
      <c r="S348" s="318" t="s">
        <v>199</v>
      </c>
      <c r="T348" s="318" t="s">
        <v>199</v>
      </c>
      <c r="U348" s="318" t="s">
        <v>209</v>
      </c>
      <c r="V348" s="318" t="s">
        <v>199</v>
      </c>
      <c r="W348" s="318" t="s">
        <v>199</v>
      </c>
      <c r="X348" s="318" t="s">
        <v>199</v>
      </c>
      <c r="Y348" s="318" t="s">
        <v>199</v>
      </c>
      <c r="Z348" s="318" t="s">
        <v>199</v>
      </c>
      <c r="AA348" s="318" t="s">
        <v>199</v>
      </c>
      <c r="AB348" s="318" t="s">
        <v>199</v>
      </c>
      <c r="AC348" s="321" t="s">
        <v>261</v>
      </c>
    </row>
    <row r="349" spans="2:29" s="316" customFormat="1" ht="142.5">
      <c r="B349" s="318" t="s">
        <v>453</v>
      </c>
      <c r="C349" s="620" t="s">
        <v>859</v>
      </c>
      <c r="D349" s="318" t="s">
        <v>1223</v>
      </c>
      <c r="E349" s="318" t="s">
        <v>1320</v>
      </c>
      <c r="F349" s="318" t="s">
        <v>1167</v>
      </c>
      <c r="G349" s="318" t="s">
        <v>1321</v>
      </c>
      <c r="H349" s="318" t="s">
        <v>1322</v>
      </c>
      <c r="I349" s="621" t="s">
        <v>1323</v>
      </c>
      <c r="J349" s="627" t="s">
        <v>99</v>
      </c>
      <c r="K349" s="622">
        <v>45474</v>
      </c>
      <c r="L349" s="622">
        <v>45641</v>
      </c>
      <c r="M349" s="623" t="s">
        <v>2124</v>
      </c>
      <c r="N349" s="129">
        <f>(3.2*20*0.5)*(10000000/30/8)</f>
        <v>1333333.3333333333</v>
      </c>
      <c r="O349" s="318">
        <v>189</v>
      </c>
      <c r="P349" s="318" t="s">
        <v>1250</v>
      </c>
      <c r="Q349" s="318" t="s">
        <v>354</v>
      </c>
      <c r="R349" s="627" t="s">
        <v>199</v>
      </c>
      <c r="S349" s="627" t="s">
        <v>199</v>
      </c>
      <c r="T349" s="627" t="s">
        <v>199</v>
      </c>
      <c r="U349" s="318" t="s">
        <v>487</v>
      </c>
      <c r="V349" s="318" t="s">
        <v>248</v>
      </c>
      <c r="W349" s="318" t="s">
        <v>199</v>
      </c>
      <c r="X349" s="318" t="s">
        <v>199</v>
      </c>
      <c r="Y349" s="318" t="s">
        <v>199</v>
      </c>
      <c r="Z349" s="318" t="s">
        <v>199</v>
      </c>
      <c r="AA349" s="318" t="s">
        <v>199</v>
      </c>
      <c r="AB349" s="318" t="s">
        <v>199</v>
      </c>
      <c r="AC349" s="318" t="s">
        <v>199</v>
      </c>
    </row>
    <row r="350" spans="2:29" s="316" customFormat="1" ht="99.75">
      <c r="B350" s="318" t="s">
        <v>453</v>
      </c>
      <c r="C350" s="620" t="s">
        <v>454</v>
      </c>
      <c r="D350" s="318" t="s">
        <v>1122</v>
      </c>
      <c r="E350" s="318" t="s">
        <v>1166</v>
      </c>
      <c r="F350" s="318" t="s">
        <v>1167</v>
      </c>
      <c r="G350" s="318" t="s">
        <v>1168</v>
      </c>
      <c r="H350" s="318" t="s">
        <v>1168</v>
      </c>
      <c r="I350" s="321" t="s">
        <v>1169</v>
      </c>
      <c r="J350" s="318" t="s">
        <v>99</v>
      </c>
      <c r="K350" s="622">
        <v>45474</v>
      </c>
      <c r="L350" s="622">
        <v>45519</v>
      </c>
      <c r="M350" s="623" t="s">
        <v>2124</v>
      </c>
      <c r="N350" s="129">
        <v>0</v>
      </c>
      <c r="O350" s="321" t="s">
        <v>206</v>
      </c>
      <c r="P350" s="318" t="s">
        <v>207</v>
      </c>
      <c r="Q350" s="318" t="s">
        <v>208</v>
      </c>
      <c r="R350" s="318" t="s">
        <v>374</v>
      </c>
      <c r="S350" s="318" t="s">
        <v>199</v>
      </c>
      <c r="T350" s="318" t="s">
        <v>199</v>
      </c>
      <c r="U350" s="318" t="s">
        <v>487</v>
      </c>
      <c r="V350" s="318" t="s">
        <v>199</v>
      </c>
      <c r="W350" s="318" t="s">
        <v>199</v>
      </c>
      <c r="X350" s="318" t="s">
        <v>199</v>
      </c>
      <c r="Y350" s="318" t="s">
        <v>199</v>
      </c>
      <c r="Z350" s="318" t="s">
        <v>199</v>
      </c>
      <c r="AA350" s="318" t="s">
        <v>199</v>
      </c>
      <c r="AB350" s="318" t="s">
        <v>199</v>
      </c>
      <c r="AC350" s="318" t="s">
        <v>611</v>
      </c>
    </row>
    <row r="351" spans="2:29" s="316" customFormat="1" ht="142.5">
      <c r="B351" s="318" t="s">
        <v>453</v>
      </c>
      <c r="C351" s="620" t="s">
        <v>859</v>
      </c>
      <c r="D351" s="318" t="s">
        <v>1280</v>
      </c>
      <c r="E351" s="318" t="s">
        <v>1245</v>
      </c>
      <c r="F351" s="318" t="s">
        <v>1167</v>
      </c>
      <c r="G351" s="318" t="s">
        <v>1288</v>
      </c>
      <c r="H351" s="318" t="s">
        <v>1289</v>
      </c>
      <c r="I351" s="318" t="s">
        <v>1290</v>
      </c>
      <c r="J351" s="627" t="s">
        <v>99</v>
      </c>
      <c r="K351" s="625">
        <v>45444</v>
      </c>
      <c r="L351" s="625">
        <v>45646</v>
      </c>
      <c r="M351" s="623" t="s">
        <v>2124</v>
      </c>
      <c r="N351" s="129">
        <f>(2*20*6.7)*(12000000/30/8)</f>
        <v>13400000</v>
      </c>
      <c r="O351" s="318">
        <v>183</v>
      </c>
      <c r="P351" s="318" t="s">
        <v>423</v>
      </c>
      <c r="Q351" s="318" t="s">
        <v>199</v>
      </c>
      <c r="R351" s="318" t="s">
        <v>199</v>
      </c>
      <c r="S351" s="318" t="s">
        <v>199</v>
      </c>
      <c r="T351" s="318" t="s">
        <v>199</v>
      </c>
      <c r="U351" s="318" t="s">
        <v>209</v>
      </c>
      <c r="V351" s="318" t="s">
        <v>248</v>
      </c>
      <c r="W351" s="318" t="s">
        <v>199</v>
      </c>
      <c r="X351" s="318" t="s">
        <v>199</v>
      </c>
      <c r="Y351" s="318" t="s">
        <v>199</v>
      </c>
      <c r="Z351" s="318" t="s">
        <v>199</v>
      </c>
      <c r="AA351" s="318" t="s">
        <v>199</v>
      </c>
      <c r="AB351" s="318" t="s">
        <v>199</v>
      </c>
      <c r="AC351" s="318" t="s">
        <v>655</v>
      </c>
    </row>
    <row r="352" spans="2:29" s="316" customFormat="1" ht="142.5">
      <c r="B352" s="318" t="s">
        <v>453</v>
      </c>
      <c r="C352" s="620" t="s">
        <v>859</v>
      </c>
      <c r="D352" s="318" t="s">
        <v>1280</v>
      </c>
      <c r="E352" s="318" t="s">
        <v>1390</v>
      </c>
      <c r="F352" s="318" t="s">
        <v>1167</v>
      </c>
      <c r="G352" s="318" t="s">
        <v>1393</v>
      </c>
      <c r="H352" s="318" t="s">
        <v>1394</v>
      </c>
      <c r="I352" s="318" t="s">
        <v>1389</v>
      </c>
      <c r="J352" s="627" t="s">
        <v>99</v>
      </c>
      <c r="K352" s="622">
        <v>45383</v>
      </c>
      <c r="L352" s="622">
        <v>45641</v>
      </c>
      <c r="M352" s="623" t="s">
        <v>2124</v>
      </c>
      <c r="N352" s="129">
        <v>0</v>
      </c>
      <c r="O352" s="321" t="s">
        <v>206</v>
      </c>
      <c r="P352" s="318" t="s">
        <v>355</v>
      </c>
      <c r="Q352" s="318" t="s">
        <v>423</v>
      </c>
      <c r="R352" s="318" t="s">
        <v>199</v>
      </c>
      <c r="S352" s="318" t="s">
        <v>199</v>
      </c>
      <c r="T352" s="627" t="s">
        <v>199</v>
      </c>
      <c r="U352" s="318" t="s">
        <v>417</v>
      </c>
      <c r="V352" s="318" t="s">
        <v>199</v>
      </c>
      <c r="W352" s="318" t="s">
        <v>199</v>
      </c>
      <c r="X352" s="318" t="s">
        <v>199</v>
      </c>
      <c r="Y352" s="318" t="s">
        <v>199</v>
      </c>
      <c r="Z352" s="318" t="s">
        <v>199</v>
      </c>
      <c r="AA352" s="318" t="s">
        <v>199</v>
      </c>
      <c r="AB352" s="318" t="s">
        <v>199</v>
      </c>
      <c r="AC352" s="318" t="s">
        <v>497</v>
      </c>
    </row>
    <row r="353" spans="2:29" s="316" customFormat="1" ht="142.5">
      <c r="B353" s="318" t="s">
        <v>453</v>
      </c>
      <c r="C353" s="620" t="s">
        <v>859</v>
      </c>
      <c r="D353" s="318" t="s">
        <v>1223</v>
      </c>
      <c r="E353" s="318" t="s">
        <v>1304</v>
      </c>
      <c r="F353" s="318" t="s">
        <v>1167</v>
      </c>
      <c r="G353" s="318" t="s">
        <v>1305</v>
      </c>
      <c r="H353" s="621" t="s">
        <v>1306</v>
      </c>
      <c r="I353" s="621" t="s">
        <v>1307</v>
      </c>
      <c r="J353" s="627" t="s">
        <v>99</v>
      </c>
      <c r="K353" s="622">
        <v>45337</v>
      </c>
      <c r="L353" s="622">
        <v>45366</v>
      </c>
      <c r="M353" s="623">
        <v>1</v>
      </c>
      <c r="N353" s="129">
        <f>(4.6*20*1)*(10000000/30/8)</f>
        <v>3833333.333333333</v>
      </c>
      <c r="O353" s="318">
        <v>189</v>
      </c>
      <c r="P353" s="318" t="s">
        <v>1250</v>
      </c>
      <c r="Q353" s="318" t="s">
        <v>354</v>
      </c>
      <c r="R353" s="627" t="s">
        <v>199</v>
      </c>
      <c r="S353" s="627" t="s">
        <v>199</v>
      </c>
      <c r="T353" s="627" t="s">
        <v>199</v>
      </c>
      <c r="U353" s="318" t="s">
        <v>487</v>
      </c>
      <c r="V353" s="318" t="s">
        <v>248</v>
      </c>
      <c r="W353" s="627" t="s">
        <v>199</v>
      </c>
      <c r="X353" s="318" t="s">
        <v>199</v>
      </c>
      <c r="Y353" s="318" t="s">
        <v>199</v>
      </c>
      <c r="Z353" s="318" t="s">
        <v>199</v>
      </c>
      <c r="AA353" s="318" t="s">
        <v>199</v>
      </c>
      <c r="AB353" s="318" t="s">
        <v>199</v>
      </c>
      <c r="AC353" s="318" t="s">
        <v>199</v>
      </c>
    </row>
    <row r="354" spans="2:29" s="316" customFormat="1" ht="142.5">
      <c r="B354" s="318" t="s">
        <v>453</v>
      </c>
      <c r="C354" s="620" t="s">
        <v>859</v>
      </c>
      <c r="D354" s="318" t="s">
        <v>1508</v>
      </c>
      <c r="E354" s="318" t="s">
        <v>1510</v>
      </c>
      <c r="F354" s="318" t="s">
        <v>1511</v>
      </c>
      <c r="G354" s="318" t="s">
        <v>1526</v>
      </c>
      <c r="H354" s="318" t="s">
        <v>1527</v>
      </c>
      <c r="I354" s="321" t="s">
        <v>1528</v>
      </c>
      <c r="J354" s="622" t="s">
        <v>220</v>
      </c>
      <c r="K354" s="622">
        <v>45383</v>
      </c>
      <c r="L354" s="622">
        <v>45412</v>
      </c>
      <c r="M354" s="623">
        <v>1</v>
      </c>
      <c r="N354" s="631">
        <v>45302408</v>
      </c>
      <c r="O354" s="629" t="s">
        <v>2173</v>
      </c>
      <c r="P354" s="318" t="s">
        <v>208</v>
      </c>
      <c r="Q354" s="318" t="s">
        <v>354</v>
      </c>
      <c r="R354" s="318" t="s">
        <v>199</v>
      </c>
      <c r="S354" s="632" t="s">
        <v>199</v>
      </c>
      <c r="T354" s="632" t="s">
        <v>199</v>
      </c>
      <c r="U354" s="318" t="s">
        <v>1520</v>
      </c>
      <c r="V354" s="318" t="s">
        <v>248</v>
      </c>
      <c r="W354" s="318" t="s">
        <v>199</v>
      </c>
      <c r="X354" s="643" t="s">
        <v>199</v>
      </c>
      <c r="Y354" s="643" t="s">
        <v>199</v>
      </c>
      <c r="Z354" s="632" t="s">
        <v>199</v>
      </c>
      <c r="AA354" s="318" t="s">
        <v>199</v>
      </c>
      <c r="AB354" s="318" t="s">
        <v>199</v>
      </c>
      <c r="AC354" s="318" t="s">
        <v>294</v>
      </c>
    </row>
    <row r="355" spans="2:29" s="316" customFormat="1" ht="99.75">
      <c r="B355" s="318" t="s">
        <v>453</v>
      </c>
      <c r="C355" s="318" t="s">
        <v>454</v>
      </c>
      <c r="D355" s="318" t="s">
        <v>1122</v>
      </c>
      <c r="E355" s="318" t="s">
        <v>1166</v>
      </c>
      <c r="F355" s="318" t="s">
        <v>1167</v>
      </c>
      <c r="G355" s="318" t="s">
        <v>489</v>
      </c>
      <c r="H355" s="318" t="s">
        <v>489</v>
      </c>
      <c r="I355" s="321" t="s">
        <v>1171</v>
      </c>
      <c r="J355" s="318" t="s">
        <v>99</v>
      </c>
      <c r="K355" s="622">
        <v>45519</v>
      </c>
      <c r="L355" s="622">
        <v>45565</v>
      </c>
      <c r="M355" s="623" t="s">
        <v>2124</v>
      </c>
      <c r="N355" s="129">
        <v>0</v>
      </c>
      <c r="O355" s="321" t="s">
        <v>206</v>
      </c>
      <c r="P355" s="318" t="s">
        <v>207</v>
      </c>
      <c r="Q355" s="318" t="s">
        <v>208</v>
      </c>
      <c r="R355" s="318" t="s">
        <v>374</v>
      </c>
      <c r="S355" s="318" t="s">
        <v>199</v>
      </c>
      <c r="T355" s="318" t="s">
        <v>199</v>
      </c>
      <c r="U355" s="318" t="s">
        <v>487</v>
      </c>
      <c r="V355" s="318" t="s">
        <v>199</v>
      </c>
      <c r="W355" s="318" t="s">
        <v>199</v>
      </c>
      <c r="X355" s="318" t="s">
        <v>199</v>
      </c>
      <c r="Y355" s="318" t="s">
        <v>199</v>
      </c>
      <c r="Z355" s="318" t="s">
        <v>199</v>
      </c>
      <c r="AA355" s="318" t="s">
        <v>199</v>
      </c>
      <c r="AB355" s="318" t="s">
        <v>199</v>
      </c>
      <c r="AC355" s="318" t="s">
        <v>611</v>
      </c>
    </row>
    <row r="356" spans="2:29" s="316" customFormat="1" ht="99.75">
      <c r="B356" s="318" t="s">
        <v>453</v>
      </c>
      <c r="C356" s="318" t="s">
        <v>454</v>
      </c>
      <c r="D356" s="318" t="s">
        <v>705</v>
      </c>
      <c r="E356" s="318" t="s">
        <v>706</v>
      </c>
      <c r="F356" s="318" t="s">
        <v>552</v>
      </c>
      <c r="G356" s="318" t="s">
        <v>713</v>
      </c>
      <c r="H356" s="321" t="s">
        <v>714</v>
      </c>
      <c r="I356" s="318" t="s">
        <v>715</v>
      </c>
      <c r="J356" s="318" t="s">
        <v>0</v>
      </c>
      <c r="K356" s="622">
        <v>45292</v>
      </c>
      <c r="L356" s="636">
        <v>45473</v>
      </c>
      <c r="M356" s="623">
        <v>1</v>
      </c>
      <c r="N356" s="129">
        <v>0</v>
      </c>
      <c r="O356" s="626" t="s">
        <v>206</v>
      </c>
      <c r="P356" s="318" t="s">
        <v>526</v>
      </c>
      <c r="Q356" s="318" t="s">
        <v>374</v>
      </c>
      <c r="R356" s="318" t="s">
        <v>199</v>
      </c>
      <c r="S356" s="318" t="s">
        <v>199</v>
      </c>
      <c r="T356" s="318" t="s">
        <v>199</v>
      </c>
      <c r="U356" s="318" t="s">
        <v>364</v>
      </c>
      <c r="V356" s="318" t="s">
        <v>199</v>
      </c>
      <c r="W356" s="318" t="s">
        <v>199</v>
      </c>
      <c r="X356" s="318" t="s">
        <v>199</v>
      </c>
      <c r="Y356" s="318" t="s">
        <v>199</v>
      </c>
      <c r="Z356" s="318" t="s">
        <v>199</v>
      </c>
      <c r="AA356" s="318" t="s">
        <v>365</v>
      </c>
      <c r="AB356" s="318" t="s">
        <v>1652</v>
      </c>
      <c r="AC356" s="318" t="s">
        <v>528</v>
      </c>
    </row>
    <row r="357" spans="2:29" s="316" customFormat="1" ht="99.75">
      <c r="B357" s="318" t="s">
        <v>453</v>
      </c>
      <c r="C357" s="318" t="s">
        <v>454</v>
      </c>
      <c r="D357" s="318" t="s">
        <v>705</v>
      </c>
      <c r="E357" s="318" t="s">
        <v>706</v>
      </c>
      <c r="F357" s="318" t="s">
        <v>552</v>
      </c>
      <c r="G357" s="318" t="s">
        <v>716</v>
      </c>
      <c r="H357" s="321" t="s">
        <v>714</v>
      </c>
      <c r="I357" s="318" t="s">
        <v>715</v>
      </c>
      <c r="J357" s="318" t="s">
        <v>0</v>
      </c>
      <c r="K357" s="622">
        <v>45474</v>
      </c>
      <c r="L357" s="636">
        <v>45641</v>
      </c>
      <c r="M357" s="623" t="s">
        <v>2124</v>
      </c>
      <c r="N357" s="129">
        <v>0</v>
      </c>
      <c r="O357" s="626" t="s">
        <v>206</v>
      </c>
      <c r="P357" s="318" t="s">
        <v>526</v>
      </c>
      <c r="Q357" s="318" t="s">
        <v>374</v>
      </c>
      <c r="R357" s="318" t="s">
        <v>199</v>
      </c>
      <c r="S357" s="318" t="s">
        <v>199</v>
      </c>
      <c r="T357" s="318" t="s">
        <v>199</v>
      </c>
      <c r="U357" s="318" t="s">
        <v>364</v>
      </c>
      <c r="V357" s="318" t="s">
        <v>199</v>
      </c>
      <c r="W357" s="318" t="s">
        <v>199</v>
      </c>
      <c r="X357" s="318" t="s">
        <v>199</v>
      </c>
      <c r="Y357" s="318" t="s">
        <v>199</v>
      </c>
      <c r="Z357" s="318" t="s">
        <v>199</v>
      </c>
      <c r="AA357" s="318" t="s">
        <v>365</v>
      </c>
      <c r="AB357" s="318" t="s">
        <v>1652</v>
      </c>
      <c r="AC357" s="318" t="s">
        <v>528</v>
      </c>
    </row>
    <row r="358" spans="2:29" s="316" customFormat="1" ht="99.75">
      <c r="B358" s="318" t="s">
        <v>453</v>
      </c>
      <c r="C358" s="318" t="s">
        <v>454</v>
      </c>
      <c r="D358" s="318" t="s">
        <v>605</v>
      </c>
      <c r="E358" s="318" t="s">
        <v>597</v>
      </c>
      <c r="F358" s="318" t="s">
        <v>552</v>
      </c>
      <c r="G358" s="318" t="s">
        <v>615</v>
      </c>
      <c r="H358" s="318" t="s">
        <v>616</v>
      </c>
      <c r="I358" s="321" t="s">
        <v>617</v>
      </c>
      <c r="J358" s="318" t="s">
        <v>0</v>
      </c>
      <c r="K358" s="650">
        <v>45474</v>
      </c>
      <c r="L358" s="650">
        <v>45641</v>
      </c>
      <c r="M358" s="623" t="s">
        <v>2124</v>
      </c>
      <c r="N358" s="129">
        <v>0</v>
      </c>
      <c r="O358" s="321" t="s">
        <v>206</v>
      </c>
      <c r="P358" s="318" t="s">
        <v>207</v>
      </c>
      <c r="Q358" s="318" t="s">
        <v>476</v>
      </c>
      <c r="R358" s="318" t="s">
        <v>208</v>
      </c>
      <c r="S358" s="318" t="s">
        <v>199</v>
      </c>
      <c r="T358" s="318" t="s">
        <v>199</v>
      </c>
      <c r="U358" s="624" t="s">
        <v>2197</v>
      </c>
      <c r="V358" s="318" t="s">
        <v>199</v>
      </c>
      <c r="W358" s="318" t="s">
        <v>199</v>
      </c>
      <c r="X358" s="318" t="s">
        <v>199</v>
      </c>
      <c r="Y358" s="318" t="s">
        <v>199</v>
      </c>
      <c r="Z358" s="318" t="s">
        <v>199</v>
      </c>
      <c r="AA358" s="318" t="s">
        <v>199</v>
      </c>
      <c r="AB358" s="318" t="s">
        <v>199</v>
      </c>
      <c r="AC358" s="318" t="s">
        <v>611</v>
      </c>
    </row>
    <row r="359" spans="2:29" s="316" customFormat="1" ht="99.75">
      <c r="B359" s="318" t="s">
        <v>453</v>
      </c>
      <c r="C359" s="318" t="s">
        <v>454</v>
      </c>
      <c r="D359" s="318" t="s">
        <v>605</v>
      </c>
      <c r="E359" s="318" t="s">
        <v>597</v>
      </c>
      <c r="F359" s="318" t="s">
        <v>552</v>
      </c>
      <c r="G359" s="318" t="s">
        <v>635</v>
      </c>
      <c r="H359" s="318" t="s">
        <v>636</v>
      </c>
      <c r="I359" s="321" t="s">
        <v>637</v>
      </c>
      <c r="J359" s="318" t="s">
        <v>0</v>
      </c>
      <c r="K359" s="650">
        <v>45292</v>
      </c>
      <c r="L359" s="650">
        <v>45641</v>
      </c>
      <c r="M359" s="623" t="s">
        <v>2124</v>
      </c>
      <c r="N359" s="129">
        <v>0</v>
      </c>
      <c r="O359" s="626" t="s">
        <v>206</v>
      </c>
      <c r="P359" s="318" t="s">
        <v>246</v>
      </c>
      <c r="Q359" s="318" t="s">
        <v>400</v>
      </c>
      <c r="R359" s="318" t="s">
        <v>199</v>
      </c>
      <c r="S359" s="318" t="s">
        <v>199</v>
      </c>
      <c r="T359" s="318" t="s">
        <v>199</v>
      </c>
      <c r="U359" s="318" t="s">
        <v>364</v>
      </c>
      <c r="V359" s="624" t="s">
        <v>2197</v>
      </c>
      <c r="W359" s="318" t="s">
        <v>199</v>
      </c>
      <c r="X359" s="318" t="s">
        <v>199</v>
      </c>
      <c r="Y359" s="318" t="s">
        <v>199</v>
      </c>
      <c r="Z359" s="318" t="s">
        <v>199</v>
      </c>
      <c r="AA359" s="318" t="s">
        <v>1618</v>
      </c>
      <c r="AB359" s="318" t="s">
        <v>2179</v>
      </c>
      <c r="AC359" s="318" t="s">
        <v>611</v>
      </c>
    </row>
    <row r="360" spans="2:29" s="316" customFormat="1" ht="99.75">
      <c r="B360" s="318" t="s">
        <v>453</v>
      </c>
      <c r="C360" s="318" t="s">
        <v>454</v>
      </c>
      <c r="D360" s="318" t="s">
        <v>455</v>
      </c>
      <c r="E360" s="318" t="s">
        <v>457</v>
      </c>
      <c r="F360" s="318" t="s">
        <v>458</v>
      </c>
      <c r="G360" s="318" t="s">
        <v>488</v>
      </c>
      <c r="H360" s="318" t="s">
        <v>489</v>
      </c>
      <c r="I360" s="321" t="s">
        <v>490</v>
      </c>
      <c r="J360" s="318" t="s">
        <v>99</v>
      </c>
      <c r="K360" s="622">
        <v>45428</v>
      </c>
      <c r="L360" s="622">
        <v>45473</v>
      </c>
      <c r="M360" s="623">
        <v>1</v>
      </c>
      <c r="N360" s="129">
        <v>0</v>
      </c>
      <c r="O360" s="321" t="s">
        <v>206</v>
      </c>
      <c r="P360" s="318" t="s">
        <v>207</v>
      </c>
      <c r="Q360" s="318" t="s">
        <v>208</v>
      </c>
      <c r="R360" s="318" t="s">
        <v>423</v>
      </c>
      <c r="S360" s="318" t="s">
        <v>199</v>
      </c>
      <c r="T360" s="321" t="s">
        <v>199</v>
      </c>
      <c r="U360" s="318" t="s">
        <v>487</v>
      </c>
      <c r="V360" s="318" t="s">
        <v>199</v>
      </c>
      <c r="W360" s="318" t="s">
        <v>199</v>
      </c>
      <c r="X360" s="318" t="s">
        <v>199</v>
      </c>
      <c r="Y360" s="318" t="s">
        <v>199</v>
      </c>
      <c r="Z360" s="318" t="s">
        <v>199</v>
      </c>
      <c r="AA360" s="318" t="s">
        <v>199</v>
      </c>
      <c r="AB360" s="318" t="s">
        <v>199</v>
      </c>
      <c r="AC360" s="318" t="s">
        <v>472</v>
      </c>
    </row>
    <row r="361" spans="2:29" s="316" customFormat="1" ht="99.75">
      <c r="B361" s="318" t="s">
        <v>453</v>
      </c>
      <c r="C361" s="318" t="s">
        <v>454</v>
      </c>
      <c r="D361" s="318" t="s">
        <v>705</v>
      </c>
      <c r="E361" s="318" t="s">
        <v>706</v>
      </c>
      <c r="F361" s="318" t="s">
        <v>552</v>
      </c>
      <c r="G361" s="318" t="s">
        <v>801</v>
      </c>
      <c r="H361" s="318" t="s">
        <v>801</v>
      </c>
      <c r="I361" s="321" t="s">
        <v>490</v>
      </c>
      <c r="J361" s="318" t="s">
        <v>99</v>
      </c>
      <c r="K361" s="622">
        <v>45398</v>
      </c>
      <c r="L361" s="622">
        <v>45443</v>
      </c>
      <c r="M361" s="623">
        <v>1</v>
      </c>
      <c r="N361" s="129">
        <v>0</v>
      </c>
      <c r="O361" s="321" t="s">
        <v>206</v>
      </c>
      <c r="P361" s="318" t="s">
        <v>207</v>
      </c>
      <c r="Q361" s="318" t="s">
        <v>208</v>
      </c>
      <c r="R361" s="318" t="s">
        <v>374</v>
      </c>
      <c r="S361" s="318" t="s">
        <v>199</v>
      </c>
      <c r="T361" s="318" t="s">
        <v>199</v>
      </c>
      <c r="U361" s="318" t="s">
        <v>487</v>
      </c>
      <c r="V361" s="318" t="s">
        <v>199</v>
      </c>
      <c r="W361" s="318" t="s">
        <v>199</v>
      </c>
      <c r="X361" s="318" t="s">
        <v>199</v>
      </c>
      <c r="Y361" s="318" t="s">
        <v>199</v>
      </c>
      <c r="Z361" s="318" t="s">
        <v>199</v>
      </c>
      <c r="AA361" s="318" t="s">
        <v>199</v>
      </c>
      <c r="AB361" s="318" t="s">
        <v>199</v>
      </c>
      <c r="AC361" s="318" t="s">
        <v>655</v>
      </c>
    </row>
    <row r="362" spans="2:29" s="316" customFormat="1" ht="128.25">
      <c r="B362" s="318" t="s">
        <v>193</v>
      </c>
      <c r="C362" s="318" t="s">
        <v>1644</v>
      </c>
      <c r="D362" s="318" t="s">
        <v>1412</v>
      </c>
      <c r="E362" s="318" t="s">
        <v>1424</v>
      </c>
      <c r="F362" s="318" t="s">
        <v>1167</v>
      </c>
      <c r="G362" s="318" t="s">
        <v>801</v>
      </c>
      <c r="H362" s="318" t="s">
        <v>801</v>
      </c>
      <c r="I362" s="321" t="s">
        <v>490</v>
      </c>
      <c r="J362" s="627" t="s">
        <v>99</v>
      </c>
      <c r="K362" s="622">
        <v>45292</v>
      </c>
      <c r="L362" s="622">
        <v>45565</v>
      </c>
      <c r="M362" s="623" t="s">
        <v>2124</v>
      </c>
      <c r="N362" s="129">
        <v>0</v>
      </c>
      <c r="O362" s="321" t="s">
        <v>206</v>
      </c>
      <c r="P362" s="318" t="s">
        <v>207</v>
      </c>
      <c r="Q362" s="318" t="s">
        <v>374</v>
      </c>
      <c r="R362" s="318" t="s">
        <v>463</v>
      </c>
      <c r="S362" s="318" t="s">
        <v>1435</v>
      </c>
      <c r="T362" s="627" t="s">
        <v>199</v>
      </c>
      <c r="U362" s="318" t="s">
        <v>487</v>
      </c>
      <c r="V362" s="318" t="s">
        <v>199</v>
      </c>
      <c r="W362" s="318" t="s">
        <v>199</v>
      </c>
      <c r="X362" s="318" t="s">
        <v>199</v>
      </c>
      <c r="Y362" s="318" t="s">
        <v>199</v>
      </c>
      <c r="Z362" s="318" t="s">
        <v>199</v>
      </c>
      <c r="AA362" s="318" t="s">
        <v>199</v>
      </c>
      <c r="AB362" s="318" t="s">
        <v>199</v>
      </c>
      <c r="AC362" s="318" t="s">
        <v>497</v>
      </c>
    </row>
    <row r="363" spans="2:29" s="316" customFormat="1" ht="142.5">
      <c r="B363" s="318" t="s">
        <v>453</v>
      </c>
      <c r="C363" s="620" t="s">
        <v>859</v>
      </c>
      <c r="D363" s="318" t="s">
        <v>1223</v>
      </c>
      <c r="E363" s="318" t="s">
        <v>1224</v>
      </c>
      <c r="F363" s="318" t="s">
        <v>1167</v>
      </c>
      <c r="G363" s="318" t="s">
        <v>1237</v>
      </c>
      <c r="H363" s="318" t="s">
        <v>1238</v>
      </c>
      <c r="I363" s="321" t="s">
        <v>1239</v>
      </c>
      <c r="J363" s="627" t="s">
        <v>99</v>
      </c>
      <c r="K363" s="622">
        <v>45597</v>
      </c>
      <c r="L363" s="622">
        <v>45626</v>
      </c>
      <c r="M363" s="623" t="s">
        <v>2124</v>
      </c>
      <c r="N363" s="129">
        <v>3600000</v>
      </c>
      <c r="O363" s="318">
        <v>190</v>
      </c>
      <c r="P363" s="318" t="s">
        <v>245</v>
      </c>
      <c r="Q363" s="627" t="s">
        <v>199</v>
      </c>
      <c r="R363" s="627" t="s">
        <v>199</v>
      </c>
      <c r="S363" s="627" t="s">
        <v>199</v>
      </c>
      <c r="T363" s="627" t="s">
        <v>199</v>
      </c>
      <c r="U363" s="318" t="s">
        <v>209</v>
      </c>
      <c r="V363" s="318" t="s">
        <v>248</v>
      </c>
      <c r="W363" s="318" t="s">
        <v>199</v>
      </c>
      <c r="X363" s="318" t="s">
        <v>199</v>
      </c>
      <c r="Y363" s="318" t="s">
        <v>199</v>
      </c>
      <c r="Z363" s="627" t="s">
        <v>199</v>
      </c>
      <c r="AA363" s="318" t="s">
        <v>199</v>
      </c>
      <c r="AB363" s="318" t="s">
        <v>199</v>
      </c>
      <c r="AC363" s="318" t="s">
        <v>1241</v>
      </c>
    </row>
    <row r="364" spans="2:29" s="316" customFormat="1" ht="171">
      <c r="B364" s="318" t="s">
        <v>193</v>
      </c>
      <c r="C364" s="620" t="s">
        <v>1634</v>
      </c>
      <c r="D364" s="318" t="s">
        <v>250</v>
      </c>
      <c r="E364" s="318" t="s">
        <v>343</v>
      </c>
      <c r="F364" s="318" t="s">
        <v>198</v>
      </c>
      <c r="G364" s="318" t="s">
        <v>344</v>
      </c>
      <c r="H364" s="318" t="s">
        <v>345</v>
      </c>
      <c r="I364" s="321" t="s">
        <v>346</v>
      </c>
      <c r="J364" s="621" t="s">
        <v>349</v>
      </c>
      <c r="K364" s="622">
        <v>45306</v>
      </c>
      <c r="L364" s="622">
        <v>45321</v>
      </c>
      <c r="M364" s="623">
        <v>1</v>
      </c>
      <c r="N364" s="129">
        <v>0</v>
      </c>
      <c r="O364" s="321" t="s">
        <v>206</v>
      </c>
      <c r="P364" s="318" t="s">
        <v>207</v>
      </c>
      <c r="Q364" s="318" t="s">
        <v>208</v>
      </c>
      <c r="R364" s="318" t="s">
        <v>199</v>
      </c>
      <c r="S364" s="318" t="s">
        <v>199</v>
      </c>
      <c r="T364" s="318" t="s">
        <v>199</v>
      </c>
      <c r="U364" s="318" t="s">
        <v>209</v>
      </c>
      <c r="V364" s="318" t="s">
        <v>199</v>
      </c>
      <c r="W364" s="318" t="s">
        <v>199</v>
      </c>
      <c r="X364" s="318" t="s">
        <v>199</v>
      </c>
      <c r="Y364" s="318" t="s">
        <v>199</v>
      </c>
      <c r="Z364" s="318" t="s">
        <v>199</v>
      </c>
      <c r="AA364" s="318" t="s">
        <v>199</v>
      </c>
      <c r="AB364" s="318" t="s">
        <v>199</v>
      </c>
      <c r="AC364" s="321" t="s">
        <v>261</v>
      </c>
    </row>
    <row r="365" spans="2:29" s="316" customFormat="1" ht="171">
      <c r="B365" s="318" t="s">
        <v>516</v>
      </c>
      <c r="C365" s="620" t="s">
        <v>517</v>
      </c>
      <c r="D365" s="318" t="s">
        <v>674</v>
      </c>
      <c r="E365" s="318" t="s">
        <v>676</v>
      </c>
      <c r="F365" s="318" t="s">
        <v>281</v>
      </c>
      <c r="G365" s="318" t="s">
        <v>702</v>
      </c>
      <c r="H365" s="318" t="s">
        <v>702</v>
      </c>
      <c r="I365" s="321" t="s">
        <v>703</v>
      </c>
      <c r="J365" s="318" t="s">
        <v>99</v>
      </c>
      <c r="K365" s="622">
        <v>45444</v>
      </c>
      <c r="L365" s="622">
        <v>45504</v>
      </c>
      <c r="M365" s="623" t="s">
        <v>2124</v>
      </c>
      <c r="N365" s="129">
        <f>(1*20*2)*(4687696/30/8)</f>
        <v>781282.66666666663</v>
      </c>
      <c r="O365" s="318">
        <v>186</v>
      </c>
      <c r="P365" s="318" t="s">
        <v>400</v>
      </c>
      <c r="Q365" s="318" t="s">
        <v>374</v>
      </c>
      <c r="R365" s="318" t="s">
        <v>199</v>
      </c>
      <c r="S365" s="318" t="s">
        <v>199</v>
      </c>
      <c r="T365" s="318" t="s">
        <v>199</v>
      </c>
      <c r="U365" s="318" t="s">
        <v>364</v>
      </c>
      <c r="V365" s="318" t="s">
        <v>487</v>
      </c>
      <c r="W365" s="318" t="s">
        <v>248</v>
      </c>
      <c r="X365" s="318" t="s">
        <v>199</v>
      </c>
      <c r="Y365" s="318" t="s">
        <v>199</v>
      </c>
      <c r="Z365" s="318" t="s">
        <v>199</v>
      </c>
      <c r="AA365" s="318" t="s">
        <v>402</v>
      </c>
      <c r="AB365" s="318" t="s">
        <v>695</v>
      </c>
      <c r="AC365" s="318" t="s">
        <v>655</v>
      </c>
    </row>
    <row r="366" spans="2:29" s="316" customFormat="1" ht="171">
      <c r="B366" s="318" t="s">
        <v>516</v>
      </c>
      <c r="C366" s="620" t="s">
        <v>517</v>
      </c>
      <c r="D366" s="318" t="s">
        <v>674</v>
      </c>
      <c r="E366" s="318" t="s">
        <v>676</v>
      </c>
      <c r="F366" s="318" t="s">
        <v>281</v>
      </c>
      <c r="G366" s="318" t="s">
        <v>699</v>
      </c>
      <c r="H366" s="318" t="s">
        <v>699</v>
      </c>
      <c r="I366" s="321" t="s">
        <v>700</v>
      </c>
      <c r="J366" s="318" t="s">
        <v>119</v>
      </c>
      <c r="K366" s="622">
        <v>45413</v>
      </c>
      <c r="L366" s="622">
        <v>45504</v>
      </c>
      <c r="M366" s="623" t="s">
        <v>2124</v>
      </c>
      <c r="N366" s="129">
        <v>20885053.600000001</v>
      </c>
      <c r="O366" s="321" t="s">
        <v>2163</v>
      </c>
      <c r="P366" s="318" t="s">
        <v>400</v>
      </c>
      <c r="Q366" s="318" t="s">
        <v>374</v>
      </c>
      <c r="R366" s="318" t="s">
        <v>199</v>
      </c>
      <c r="S366" s="318" t="s">
        <v>199</v>
      </c>
      <c r="T366" s="318" t="s">
        <v>199</v>
      </c>
      <c r="U366" s="318" t="s">
        <v>364</v>
      </c>
      <c r="V366" s="318" t="s">
        <v>487</v>
      </c>
      <c r="W366" s="318" t="s">
        <v>248</v>
      </c>
      <c r="X366" s="318" t="s">
        <v>199</v>
      </c>
      <c r="Y366" s="318" t="s">
        <v>199</v>
      </c>
      <c r="Z366" s="318" t="s">
        <v>199</v>
      </c>
      <c r="AA366" s="318" t="s">
        <v>402</v>
      </c>
      <c r="AB366" s="318" t="s">
        <v>695</v>
      </c>
      <c r="AC366" s="318" t="s">
        <v>655</v>
      </c>
    </row>
    <row r="367" spans="2:29" s="316" customFormat="1" ht="99.75">
      <c r="B367" s="318" t="s">
        <v>453</v>
      </c>
      <c r="C367" s="318" t="s">
        <v>454</v>
      </c>
      <c r="D367" s="318" t="s">
        <v>705</v>
      </c>
      <c r="E367" s="318" t="s">
        <v>706</v>
      </c>
      <c r="F367" s="318" t="s">
        <v>552</v>
      </c>
      <c r="G367" s="318" t="s">
        <v>816</v>
      </c>
      <c r="H367" s="318" t="s">
        <v>816</v>
      </c>
      <c r="I367" s="321" t="s">
        <v>817</v>
      </c>
      <c r="J367" s="318" t="s">
        <v>99</v>
      </c>
      <c r="K367" s="622">
        <v>45413</v>
      </c>
      <c r="L367" s="622">
        <v>45443</v>
      </c>
      <c r="M367" s="623">
        <v>1</v>
      </c>
      <c r="N367" s="129">
        <f>(2*20*1)*(4687696/30/8)</f>
        <v>781282.66666666663</v>
      </c>
      <c r="O367" s="318">
        <v>186</v>
      </c>
      <c r="P367" s="318" t="s">
        <v>400</v>
      </c>
      <c r="Q367" s="318" t="s">
        <v>374</v>
      </c>
      <c r="R367" s="318" t="s">
        <v>199</v>
      </c>
      <c r="S367" s="318" t="s">
        <v>199</v>
      </c>
      <c r="T367" s="318" t="s">
        <v>199</v>
      </c>
      <c r="U367" s="318" t="s">
        <v>364</v>
      </c>
      <c r="V367" s="318" t="s">
        <v>487</v>
      </c>
      <c r="W367" s="318" t="s">
        <v>248</v>
      </c>
      <c r="X367" s="318" t="s">
        <v>199</v>
      </c>
      <c r="Y367" s="318" t="s">
        <v>199</v>
      </c>
      <c r="Z367" s="318" t="s">
        <v>199</v>
      </c>
      <c r="AA367" s="318" t="s">
        <v>402</v>
      </c>
      <c r="AB367" s="318" t="s">
        <v>695</v>
      </c>
      <c r="AC367" s="318" t="s">
        <v>655</v>
      </c>
    </row>
    <row r="368" spans="2:29" s="316" customFormat="1" ht="99.75">
      <c r="B368" s="318" t="s">
        <v>453</v>
      </c>
      <c r="C368" s="318" t="s">
        <v>454</v>
      </c>
      <c r="D368" s="318" t="s">
        <v>839</v>
      </c>
      <c r="E368" s="318" t="s">
        <v>849</v>
      </c>
      <c r="F368" s="318" t="s">
        <v>552</v>
      </c>
      <c r="G368" s="318" t="s">
        <v>856</v>
      </c>
      <c r="H368" s="318" t="s">
        <v>857</v>
      </c>
      <c r="I368" s="321" t="s">
        <v>858</v>
      </c>
      <c r="J368" s="318" t="s">
        <v>0</v>
      </c>
      <c r="K368" s="650">
        <v>45474</v>
      </c>
      <c r="L368" s="650">
        <v>45641</v>
      </c>
      <c r="M368" s="623" t="s">
        <v>2124</v>
      </c>
      <c r="N368" s="129">
        <v>100000000</v>
      </c>
      <c r="O368" s="318">
        <v>220</v>
      </c>
      <c r="P368" s="318" t="s">
        <v>476</v>
      </c>
      <c r="Q368" s="318" t="s">
        <v>208</v>
      </c>
      <c r="R368" s="318" t="s">
        <v>207</v>
      </c>
      <c r="S368" s="318" t="s">
        <v>199</v>
      </c>
      <c r="T368" s="318" t="s">
        <v>199</v>
      </c>
      <c r="U368" s="624" t="s">
        <v>2197</v>
      </c>
      <c r="V368" s="318" t="s">
        <v>248</v>
      </c>
      <c r="W368" s="318" t="s">
        <v>199</v>
      </c>
      <c r="X368" s="318" t="s">
        <v>199</v>
      </c>
      <c r="Y368" s="318" t="s">
        <v>199</v>
      </c>
      <c r="Z368" s="318" t="s">
        <v>199</v>
      </c>
      <c r="AA368" s="318" t="s">
        <v>199</v>
      </c>
      <c r="AB368" s="318" t="s">
        <v>199</v>
      </c>
      <c r="AC368" s="318" t="s">
        <v>611</v>
      </c>
    </row>
    <row r="369" spans="2:29" s="316" customFormat="1">
      <c r="V369" s="673"/>
      <c r="W369" s="673"/>
      <c r="X369" s="673"/>
      <c r="Y369" s="673"/>
    </row>
    <row r="370" spans="2:29" s="316" customFormat="1">
      <c r="N370" s="674">
        <f>SUM(N11:N368)</f>
        <v>201695601196.85962</v>
      </c>
      <c r="V370" s="673"/>
      <c r="W370" s="673"/>
      <c r="X370" s="673"/>
      <c r="Y370" s="673"/>
    </row>
    <row r="371" spans="2:29" s="316" customFormat="1">
      <c r="V371" s="673"/>
      <c r="W371" s="673"/>
      <c r="X371" s="673"/>
      <c r="Y371" s="673"/>
    </row>
    <row r="372" spans="2:29" s="316" customFormat="1">
      <c r="V372" s="673"/>
      <c r="W372" s="673"/>
      <c r="X372" s="673"/>
      <c r="Y372" s="673"/>
    </row>
    <row r="373" spans="2:29" s="316" customFormat="1">
      <c r="V373" s="673"/>
      <c r="W373" s="673"/>
      <c r="X373" s="673"/>
      <c r="Y373" s="673"/>
    </row>
    <row r="374" spans="2:29">
      <c r="B374" s="322"/>
      <c r="C374" s="322"/>
      <c r="D374" s="322"/>
      <c r="E374" s="322"/>
      <c r="F374" s="322"/>
      <c r="G374" s="322"/>
      <c r="H374" s="322"/>
      <c r="I374" s="322"/>
      <c r="J374" s="322"/>
      <c r="K374" s="322"/>
      <c r="L374" s="322"/>
      <c r="M374" s="322"/>
      <c r="N374" s="322"/>
      <c r="O374" s="322"/>
      <c r="P374" s="322"/>
      <c r="Q374" s="322"/>
      <c r="R374" s="322"/>
      <c r="S374" s="322"/>
      <c r="T374" s="322"/>
      <c r="U374" s="322"/>
      <c r="V374" s="323"/>
      <c r="W374" s="323"/>
      <c r="X374" s="323"/>
      <c r="Y374" s="323"/>
      <c r="Z374" s="322"/>
      <c r="AA374" s="322"/>
      <c r="AB374" s="322"/>
      <c r="AC374" s="322"/>
    </row>
    <row r="375" spans="2:29">
      <c r="B375" s="322"/>
      <c r="C375" s="322"/>
      <c r="D375" s="322"/>
      <c r="E375" s="322"/>
      <c r="F375" s="322"/>
      <c r="G375" s="322"/>
      <c r="H375" s="322"/>
      <c r="I375" s="322"/>
      <c r="J375" s="322"/>
      <c r="K375" s="322"/>
      <c r="L375" s="322"/>
      <c r="M375" s="322"/>
      <c r="N375" s="322"/>
      <c r="O375" s="322"/>
      <c r="P375" s="322"/>
      <c r="Q375" s="322"/>
      <c r="R375" s="322"/>
      <c r="S375" s="322"/>
      <c r="T375" s="322"/>
      <c r="U375" s="322"/>
      <c r="V375" s="323"/>
      <c r="W375" s="323"/>
      <c r="X375" s="323"/>
      <c r="Y375" s="323"/>
      <c r="Z375" s="322"/>
      <c r="AA375" s="322"/>
      <c r="AB375" s="322"/>
      <c r="AC375" s="322"/>
    </row>
    <row r="376" spans="2:29">
      <c r="B376" s="322"/>
      <c r="C376" s="322"/>
      <c r="D376" s="322"/>
      <c r="E376" s="322"/>
      <c r="F376" s="322"/>
      <c r="G376" s="322"/>
      <c r="H376" s="322"/>
      <c r="I376" s="322"/>
      <c r="J376" s="322"/>
      <c r="K376" s="322"/>
      <c r="L376" s="322"/>
      <c r="M376" s="322"/>
      <c r="N376" s="322"/>
      <c r="O376" s="322"/>
      <c r="P376" s="322"/>
      <c r="Q376" s="322"/>
      <c r="R376" s="322"/>
      <c r="S376" s="322"/>
      <c r="T376" s="322"/>
      <c r="U376" s="322"/>
      <c r="V376" s="323"/>
      <c r="W376" s="323"/>
      <c r="X376" s="323"/>
      <c r="Y376" s="323"/>
      <c r="Z376" s="322"/>
      <c r="AA376" s="322"/>
      <c r="AB376" s="322"/>
      <c r="AC376" s="322"/>
    </row>
    <row r="377" spans="2:29">
      <c r="B377" s="322"/>
      <c r="C377" s="322"/>
      <c r="D377" s="322"/>
      <c r="E377" s="322"/>
      <c r="F377" s="322"/>
      <c r="G377" s="322"/>
      <c r="H377" s="322"/>
      <c r="I377" s="322"/>
      <c r="J377" s="322"/>
      <c r="K377" s="322"/>
      <c r="L377" s="322"/>
      <c r="M377" s="322"/>
      <c r="N377" s="322"/>
      <c r="O377" s="322"/>
      <c r="P377" s="322"/>
      <c r="Q377" s="322"/>
      <c r="R377" s="322"/>
      <c r="S377" s="322"/>
      <c r="T377" s="322"/>
      <c r="U377" s="322"/>
      <c r="V377" s="323"/>
      <c r="W377" s="323"/>
      <c r="X377" s="323"/>
      <c r="Y377" s="323"/>
      <c r="Z377" s="322"/>
      <c r="AA377" s="322"/>
      <c r="AB377" s="322"/>
      <c r="AC377" s="322"/>
    </row>
    <row r="378" spans="2:29">
      <c r="B378" s="322"/>
      <c r="C378" s="322"/>
      <c r="D378" s="322"/>
      <c r="E378" s="322"/>
      <c r="F378" s="322"/>
      <c r="G378" s="322"/>
      <c r="H378" s="322"/>
      <c r="I378" s="322"/>
      <c r="J378" s="322"/>
      <c r="K378" s="322"/>
      <c r="L378" s="322"/>
      <c r="M378" s="322"/>
      <c r="N378" s="322"/>
      <c r="O378" s="322"/>
      <c r="P378" s="322"/>
      <c r="Q378" s="322"/>
      <c r="R378" s="322"/>
      <c r="S378" s="322"/>
      <c r="T378" s="322"/>
      <c r="U378" s="322"/>
      <c r="V378" s="323"/>
      <c r="W378" s="323"/>
      <c r="X378" s="323"/>
      <c r="Y378" s="323"/>
      <c r="Z378" s="322"/>
      <c r="AA378" s="322"/>
      <c r="AB378" s="322"/>
      <c r="AC378" s="322"/>
    </row>
    <row r="379" spans="2:29">
      <c r="B379" s="322"/>
      <c r="C379" s="322"/>
      <c r="D379" s="322"/>
      <c r="E379" s="322"/>
      <c r="F379" s="322"/>
      <c r="G379" s="322"/>
      <c r="H379" s="322"/>
      <c r="I379" s="322"/>
      <c r="J379" s="322"/>
      <c r="K379" s="322"/>
      <c r="L379" s="322"/>
      <c r="M379" s="322"/>
      <c r="N379" s="322"/>
      <c r="O379" s="322"/>
      <c r="P379" s="322"/>
      <c r="Q379" s="322"/>
      <c r="R379" s="322"/>
      <c r="S379" s="322"/>
      <c r="T379" s="322"/>
      <c r="U379" s="322"/>
      <c r="V379" s="323"/>
      <c r="W379" s="323"/>
      <c r="X379" s="323"/>
      <c r="Y379" s="323"/>
      <c r="Z379" s="322"/>
      <c r="AA379" s="322"/>
      <c r="AB379" s="322"/>
      <c r="AC379" s="322"/>
    </row>
    <row r="380" spans="2:29">
      <c r="B380" s="322"/>
      <c r="C380" s="322"/>
      <c r="D380" s="322"/>
      <c r="E380" s="322"/>
      <c r="F380" s="322"/>
      <c r="G380" s="322"/>
      <c r="H380" s="322"/>
      <c r="I380" s="322"/>
      <c r="J380" s="322"/>
      <c r="K380" s="322"/>
      <c r="L380" s="322"/>
      <c r="M380" s="322"/>
      <c r="N380" s="322"/>
      <c r="O380" s="322"/>
      <c r="P380" s="322"/>
      <c r="Q380" s="322"/>
      <c r="R380" s="322"/>
      <c r="S380" s="322"/>
      <c r="T380" s="322"/>
      <c r="U380" s="322"/>
      <c r="V380" s="323"/>
      <c r="W380" s="323"/>
      <c r="X380" s="323"/>
      <c r="Y380" s="323"/>
      <c r="Z380" s="322"/>
      <c r="AA380" s="322"/>
      <c r="AB380" s="322"/>
      <c r="AC380" s="322"/>
    </row>
  </sheetData>
  <autoFilter ref="A10:AC368" xr:uid="{00000000-0001-0000-0000-000000000000}"/>
  <mergeCells count="23">
    <mergeCell ref="C4:C5"/>
    <mergeCell ref="B2:B5"/>
    <mergeCell ref="C2:C3"/>
    <mergeCell ref="B9:B10"/>
    <mergeCell ref="C9:C10"/>
    <mergeCell ref="F9:F10"/>
    <mergeCell ref="G9:G10"/>
    <mergeCell ref="H9:H10"/>
    <mergeCell ref="I9:I10"/>
    <mergeCell ref="D2:AA3"/>
    <mergeCell ref="D4:AA5"/>
    <mergeCell ref="D9:D10"/>
    <mergeCell ref="E9:E10"/>
    <mergeCell ref="AA9:AB9"/>
    <mergeCell ref="M9:M10"/>
    <mergeCell ref="J9:J10"/>
    <mergeCell ref="K9:K10"/>
    <mergeCell ref="L9:L10"/>
    <mergeCell ref="AC9:AC10"/>
    <mergeCell ref="N9:N10"/>
    <mergeCell ref="O9:O10"/>
    <mergeCell ref="P9:T10"/>
    <mergeCell ref="U9:Z10"/>
  </mergeCells>
  <conditionalFormatting sqref="AC248:AC249">
    <cfRule type="expression" dxfId="4" priority="1">
      <formula>$U248&lt;&gt;""</formula>
    </cfRule>
  </conditionalFormatting>
  <dataValidations count="22">
    <dataValidation allowBlank="1" showInputMessage="1" showErrorMessage="1" sqref="N126:N142" xr:uid="{C898603D-FA06-48AB-B7C6-B96A7E8AABD4}"/>
    <dataValidation allowBlank="1" showInputMessage="1" showErrorMessage="1" prompt="Registre o elija de la lista el producto del Plan Estratégico Institucional que desea obtener. _x000a_Producto es el resultado final del desarrollo de actividades de un proceso, fase o proyecto, el cual debe ser verificable." sqref="E9" xr:uid="{32A81307-764C-446F-A01F-7266D7771563}"/>
    <dataValidation type="textLength" operator="lessThanOrEqual" allowBlank="1" showInputMessage="1" showErrorMessage="1" errorTitle="No superar 100 caracteres" error="No superar 100 caracteres" sqref="G82:H96 G97:G117" xr:uid="{36E50AFD-DBCC-45A1-8D55-EAE47F376A3B}">
      <formula1>100</formula1>
    </dataValidation>
    <dataValidation type="list" allowBlank="1" showInputMessage="1" showErrorMessage="1" sqref="B319:B368 B11:B306" xr:uid="{F799BC75-3587-4E4A-BCA3-1B242384E0DD}">
      <formula1>Perspectiva</formula1>
    </dataValidation>
    <dataValidation type="textLength" operator="lessThanOrEqual" showInputMessage="1" showErrorMessage="1" error="El número máximo de caracteres son 100" prompt="El número máximo de caracteres incluyendo los espacios es de 100" sqref="I145:I146 G145:G146 G88:G142 G82:H87 H88:H96" xr:uid="{2C730E61-C6FA-4B4A-A92E-FBDD4B120A0A}">
      <formula1>100</formula1>
    </dataValidation>
    <dataValidation allowBlank="1" showInputMessage="1" showErrorMessage="1" prompt="Si marcó que la actividad pertence al plan 9. Plan Anticorrupción y de atención al ciudadano, debe indicar de las listas a cual componente y subcomponente pertenece la actividad." sqref="AA9" xr:uid="{A7432666-FFF8-423C-97D9-3F4309063AD8}"/>
    <dataValidation type="list" allowBlank="1" showInputMessage="1" showErrorMessage="1" sqref="AA278:AA282 AB50:AB51 AA68:AB71 AB346 AA78:AB78 AA262:AA263 AA293:AA301 AA319:AA368 AB65 AA37:AA76 AB75:AB76 AA78:AA249 AA11:AA35" xr:uid="{68B3F1EA-95EA-4947-B683-5EEB8C101036}">
      <formula1>Componentes</formula1>
    </dataValidation>
    <dataValidation allowBlank="1" showInputMessage="1" showErrorMessage="1" prompt="Elija de la lista la perspectiva sobre la cual va a formular las actividades del plan de acción.  Para mas información puede consultar el Diccionario de Datos y el PEI" sqref="B9" xr:uid="{8092A859-6029-4355-8634-88A400F21FF4}"/>
    <dataValidation allowBlank="1" showInputMessage="1" showErrorMessage="1" prompt="De acuerdo a la perspectiva seleaccionada, elija de la lista el objetivo estratégico sobre el cual va a formular las actividades del plan de acción.  Para mas información puede consultar el Diccionario de Datos y el PEI" sqref="C9" xr:uid="{0C5AE665-8097-4551-A5A1-AC5428CEDF7D}"/>
    <dataValidation allowBlank="1" showInputMessage="1" showErrorMessage="1" prompt="Teniendo en cuenta el objetivo seleccionado, registre o elija de la lista la estrategia asociada a las actividades del plan de acción.  Para mas información puede consultar el Diccionario de Datos y el PEI" sqref="D9" xr:uid="{52D87777-3937-49FD-AE6F-999C2F743D62}"/>
    <dataValidation allowBlank="1" showInputMessage="1" showErrorMessage="1" prompt="Defina el responsable de la obtención del producto en términos de cargo y dependencia. Debe ser de nivel directivo." sqref="F9" xr:uid="{4947B92D-9EF9-49DC-809C-370F84ED95D1}"/>
    <dataValidation allowBlank="1" showInputMessage="1" showErrorMessage="1" prompt="Defina las actividades necesarias para la obtención de los productos. _x000a_Estructura: VERBO en infinitivo + el Objeto + condicion de calidad." sqref="G9" xr:uid="{06C7BA13-277D-4085-B9B1-7E325C580D09}"/>
    <dataValidation allowBlank="1" showInputMessage="1" showErrorMessage="1" prompt="Detalle de la actividad definida" sqref="H9" xr:uid="{112E7512-CC1D-4DDA-A314-84C37D995ECE}"/>
    <dataValidation allowBlank="1" showInputMessage="1" showErrorMessage="1" prompt="Soporte de ejecución de la actividad o producto intermedio que contribuye a la obtención del producto final o al cumplimiento de fases intermedias. Ej: Documento elaborado, Actas de reunión firmadas, Listas de asistencia diligenciadas._x000a__x000a_" sqref="I9" xr:uid="{9700342E-8CCD-4A0C-B150-9D06D2AC4523}"/>
    <dataValidation allowBlank="1" showInputMessage="1" showErrorMessage="1" prompt="Elija de la lista la dependencia a la que hace parte el colaborador responsable de la ejecución de la actividad. " sqref="J9" xr:uid="{08DE9247-FDCE-4BDE-8824-2B129D1DF2DA}"/>
    <dataValidation allowBlank="1" showInputMessage="1" showErrorMessage="1" prompt="DD-MM-AAAA" sqref="K9:M9" xr:uid="{47A2264E-F31F-4AA5-A1CF-89BC6C726E09}"/>
    <dataValidation allowBlank="1" showInputMessage="1" showErrorMessage="1" prompt="Indique los recursos económicos requeridos para el desarrollo de la actividad y asignados en el Plan Anual de Adquisiciones - PAA." sqref="N9" xr:uid="{F7687580-CBE8-486C-BC2B-12E1B6857DD5}"/>
    <dataValidation allowBlank="1" showInputMessage="1" showErrorMessage="1" prompt="Indique el código de identificación - ID del PAA al que corresponde la adquisición de bienes y/o servicios como contratos de prestación de servicios, sistemas de información, entre otros, necesarios para el desarrollo de la actividad." sqref="O9" xr:uid="{1BE5C503-8E81-49D2-BA19-090A93DEEB4E}"/>
    <dataValidation allowBlank="1" showInputMessage="1" showErrorMessage="1" prompt="Elija de las listas los planes a los que pertenece la actividad. Puede aplicar entre uno (1) y tres (3) planes. " sqref="U9" xr:uid="{95E1FAFB-3440-45EF-ADEA-A1F508733C67}"/>
    <dataValidation allowBlank="1" showInputMessage="1" showErrorMessage="1" prompt="Seleccione la dependencia líder de la ejecución de la actividad" sqref="J9" xr:uid="{04590394-08C6-4C0B-B2CC-B456314F00F3}"/>
    <dataValidation allowBlank="1" showInputMessage="1" showErrorMessage="1" prompt="Índique el proceso responsable de la ejecución de la actividad" sqref="AC9" xr:uid="{C674BCBF-BB2B-4E5D-954C-72DDCD82CE9D}"/>
    <dataValidation allowBlank="1" showInputMessage="1" showErrorMessage="1" prompt="Elija de las listas las políticas del MIPG a las que contribuye a su cumplimiento con el desarrollo de la actividad. Puede aplicar entre una (1) y tres (3) políticas." sqref="P9" xr:uid="{3D81C872-3D08-441B-869E-7481C432E931}"/>
  </dataValidations>
  <hyperlinks>
    <hyperlink ref="G50" r:id="rId1" display="url" xr:uid="{F59D5BB6-3F3E-4337-9383-D04E8DB00F9B}"/>
  </hyperlinks>
  <pageMargins left="0.7" right="0.7" top="0.75" bottom="0.75" header="0" footer="0"/>
  <pageSetup orientation="portrait" r:id="rId2"/>
  <drawing r:id="rId3"/>
  <legacyDrawing r:id="rId4"/>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8B89E7-AAA0-4C5F-879B-DADFEE68C8F4}">
  <sheetPr filterMode="1"/>
  <dimension ref="A1:AL338"/>
  <sheetViews>
    <sheetView showGridLines="0" topLeftCell="N1" zoomScaleNormal="100" workbookViewId="0">
      <pane ySplit="9" topLeftCell="A64" activePane="bottomLeft" state="frozen"/>
      <selection activeCell="B1" sqref="B1"/>
      <selection pane="bottomLeft" activeCell="V64" sqref="V64:W64"/>
    </sheetView>
  </sheetViews>
  <sheetFormatPr baseColWidth="10" defaultColWidth="10" defaultRowHeight="14.25"/>
  <cols>
    <col min="1" max="1" width="9.75" style="105" hidden="1" customWidth="1"/>
    <col min="2" max="2" width="28.5" style="105" customWidth="1"/>
    <col min="3" max="3" width="30.75" style="105" customWidth="1"/>
    <col min="4" max="5" width="35" style="105" customWidth="1"/>
    <col min="6" max="6" width="32.75" style="105" customWidth="1"/>
    <col min="7" max="7" width="32.75" style="105" hidden="1" customWidth="1"/>
    <col min="8" max="12" width="24.125" style="105" customWidth="1"/>
    <col min="13" max="13" width="34.75" style="105" customWidth="1"/>
    <col min="14" max="14" width="47.625" style="105" customWidth="1"/>
    <col min="15" max="15" width="22.625" style="105" customWidth="1"/>
    <col min="16" max="16" width="17.75" style="105" customWidth="1"/>
    <col min="17" max="18" width="21.375" style="105" customWidth="1"/>
    <col min="19" max="19" width="11.75" style="105" customWidth="1"/>
    <col min="20" max="20" width="11.625" style="105" customWidth="1"/>
    <col min="21" max="21" width="20.875" style="105" customWidth="1"/>
    <col min="22" max="22" width="18.125" style="105" customWidth="1"/>
    <col min="23" max="23" width="14.625" style="105" customWidth="1"/>
    <col min="24" max="24" width="14.625" style="105" hidden="1" customWidth="1"/>
    <col min="25" max="30" width="18.125" style="105" customWidth="1"/>
    <col min="31" max="34" width="18.125" style="106" customWidth="1"/>
    <col min="35" max="35" width="18.125" style="105" customWidth="1"/>
    <col min="36" max="36" width="22.25" style="105" customWidth="1"/>
    <col min="37" max="37" width="23" style="105" customWidth="1"/>
    <col min="38" max="38" width="17.125" style="105" customWidth="1"/>
    <col min="39" max="16384" width="10" style="105"/>
  </cols>
  <sheetData>
    <row r="1" spans="1:38" hidden="1"/>
    <row r="2" spans="1:38" ht="26.25" hidden="1" customHeight="1">
      <c r="B2" s="475"/>
      <c r="C2" s="479" t="s">
        <v>157</v>
      </c>
      <c r="D2" s="481" t="s">
        <v>158</v>
      </c>
      <c r="E2" s="482"/>
      <c r="F2" s="482"/>
      <c r="G2" s="482"/>
      <c r="H2" s="482"/>
      <c r="I2" s="482"/>
      <c r="J2" s="482"/>
      <c r="K2" s="482"/>
      <c r="L2" s="482"/>
      <c r="M2" s="482"/>
      <c r="N2" s="482"/>
      <c r="O2" s="482"/>
      <c r="P2" s="482"/>
      <c r="Q2" s="482"/>
      <c r="R2" s="482"/>
      <c r="S2" s="482"/>
      <c r="T2" s="482"/>
      <c r="U2" s="482"/>
      <c r="V2" s="482"/>
      <c r="W2" s="482"/>
      <c r="X2" s="482"/>
      <c r="Y2" s="482"/>
      <c r="Z2" s="482"/>
      <c r="AA2" s="482"/>
      <c r="AB2" s="482"/>
      <c r="AC2" s="482"/>
      <c r="AD2" s="482"/>
      <c r="AE2" s="482"/>
      <c r="AF2" s="482"/>
      <c r="AG2" s="482"/>
      <c r="AH2" s="482"/>
      <c r="AI2" s="482"/>
      <c r="AJ2" s="483"/>
      <c r="AK2" s="107" t="s">
        <v>159</v>
      </c>
      <c r="AL2" s="108" t="s">
        <v>160</v>
      </c>
    </row>
    <row r="3" spans="1:38" ht="22.5" hidden="1" customHeight="1">
      <c r="B3" s="476"/>
      <c r="C3" s="480"/>
      <c r="D3" s="484"/>
      <c r="E3" s="485"/>
      <c r="F3" s="485"/>
      <c r="G3" s="485"/>
      <c r="H3" s="485"/>
      <c r="I3" s="485"/>
      <c r="J3" s="485"/>
      <c r="K3" s="485"/>
      <c r="L3" s="485"/>
      <c r="M3" s="485"/>
      <c r="N3" s="485"/>
      <c r="O3" s="485"/>
      <c r="P3" s="485"/>
      <c r="Q3" s="485"/>
      <c r="R3" s="485"/>
      <c r="S3" s="485"/>
      <c r="T3" s="485"/>
      <c r="U3" s="485"/>
      <c r="V3" s="485"/>
      <c r="W3" s="485"/>
      <c r="X3" s="485"/>
      <c r="Y3" s="485"/>
      <c r="Z3" s="485"/>
      <c r="AA3" s="485"/>
      <c r="AB3" s="485"/>
      <c r="AC3" s="485"/>
      <c r="AD3" s="485"/>
      <c r="AE3" s="485"/>
      <c r="AF3" s="485"/>
      <c r="AG3" s="485"/>
      <c r="AH3" s="485"/>
      <c r="AI3" s="485"/>
      <c r="AJ3" s="486"/>
      <c r="AK3" s="109" t="s">
        <v>161</v>
      </c>
      <c r="AL3" s="110">
        <v>6</v>
      </c>
    </row>
    <row r="4" spans="1:38" ht="22.5" hidden="1" customHeight="1">
      <c r="B4" s="477"/>
      <c r="C4" s="487" t="s">
        <v>162</v>
      </c>
      <c r="D4" s="489" t="s">
        <v>163</v>
      </c>
      <c r="E4" s="490"/>
      <c r="F4" s="490"/>
      <c r="G4" s="490"/>
      <c r="H4" s="490"/>
      <c r="I4" s="490"/>
      <c r="J4" s="490"/>
      <c r="K4" s="490"/>
      <c r="L4" s="490"/>
      <c r="M4" s="490"/>
      <c r="N4" s="490"/>
      <c r="O4" s="490"/>
      <c r="P4" s="490"/>
      <c r="Q4" s="490"/>
      <c r="R4" s="490"/>
      <c r="S4" s="490"/>
      <c r="T4" s="490"/>
      <c r="U4" s="490"/>
      <c r="V4" s="490"/>
      <c r="W4" s="490"/>
      <c r="X4" s="490"/>
      <c r="Y4" s="490"/>
      <c r="Z4" s="490"/>
      <c r="AA4" s="490"/>
      <c r="AB4" s="490"/>
      <c r="AC4" s="490"/>
      <c r="AD4" s="490"/>
      <c r="AE4" s="490"/>
      <c r="AF4" s="490"/>
      <c r="AG4" s="490"/>
      <c r="AH4" s="490"/>
      <c r="AI4" s="490"/>
      <c r="AJ4" s="491"/>
      <c r="AK4" s="109" t="s">
        <v>164</v>
      </c>
      <c r="AL4" s="111">
        <v>45208</v>
      </c>
    </row>
    <row r="5" spans="1:38" ht="21.75" hidden="1" customHeight="1">
      <c r="B5" s="478"/>
      <c r="C5" s="488"/>
      <c r="D5" s="492"/>
      <c r="E5" s="493"/>
      <c r="F5" s="493"/>
      <c r="G5" s="493"/>
      <c r="H5" s="493"/>
      <c r="I5" s="493"/>
      <c r="J5" s="493"/>
      <c r="K5" s="493"/>
      <c r="L5" s="493"/>
      <c r="M5" s="493"/>
      <c r="N5" s="493"/>
      <c r="O5" s="493"/>
      <c r="P5" s="493"/>
      <c r="Q5" s="493"/>
      <c r="R5" s="493"/>
      <c r="S5" s="493"/>
      <c r="T5" s="493"/>
      <c r="U5" s="493"/>
      <c r="V5" s="493"/>
      <c r="W5" s="493"/>
      <c r="X5" s="493"/>
      <c r="Y5" s="493"/>
      <c r="Z5" s="493"/>
      <c r="AA5" s="493"/>
      <c r="AB5" s="493"/>
      <c r="AC5" s="493"/>
      <c r="AD5" s="493"/>
      <c r="AE5" s="493"/>
      <c r="AF5" s="493"/>
      <c r="AG5" s="493"/>
      <c r="AH5" s="493"/>
      <c r="AI5" s="493"/>
      <c r="AJ5" s="494"/>
      <c r="AK5" s="112" t="s">
        <v>165</v>
      </c>
      <c r="AL5" s="113" t="s">
        <v>166</v>
      </c>
    </row>
    <row r="6" spans="1:38" ht="10.5" hidden="1" customHeight="1"/>
    <row r="7" spans="1:38" ht="8.25" hidden="1" customHeight="1"/>
    <row r="8" spans="1:38" s="114" customFormat="1" ht="14.25" customHeight="1">
      <c r="B8" s="495" t="s">
        <v>167</v>
      </c>
      <c r="C8" s="466" t="s">
        <v>168</v>
      </c>
      <c r="D8" s="466" t="s">
        <v>169</v>
      </c>
      <c r="E8" s="466" t="s">
        <v>170</v>
      </c>
      <c r="F8" s="466" t="s">
        <v>171</v>
      </c>
      <c r="G8" s="466" t="s">
        <v>1566</v>
      </c>
      <c r="H8" s="466" t="s">
        <v>172</v>
      </c>
      <c r="I8" s="468" t="s">
        <v>173</v>
      </c>
      <c r="J8" s="469"/>
      <c r="K8" s="469"/>
      <c r="L8" s="470"/>
      <c r="M8" s="466" t="s">
        <v>174</v>
      </c>
      <c r="N8" s="466" t="s">
        <v>175</v>
      </c>
      <c r="O8" s="466" t="s">
        <v>176</v>
      </c>
      <c r="P8" s="466" t="s">
        <v>177</v>
      </c>
      <c r="Q8" s="466" t="s">
        <v>178</v>
      </c>
      <c r="R8" s="474" t="s">
        <v>179</v>
      </c>
      <c r="S8" s="466" t="s">
        <v>180</v>
      </c>
      <c r="T8" s="456" t="s">
        <v>181</v>
      </c>
      <c r="U8" s="456" t="s">
        <v>182</v>
      </c>
      <c r="V8" s="456" t="s">
        <v>183</v>
      </c>
      <c r="W8" s="456" t="s">
        <v>184</v>
      </c>
      <c r="X8" s="456" t="s">
        <v>185</v>
      </c>
      <c r="Y8" s="458" t="s">
        <v>186</v>
      </c>
      <c r="Z8" s="459"/>
      <c r="AA8" s="459"/>
      <c r="AB8" s="459"/>
      <c r="AC8" s="460"/>
      <c r="AD8" s="458" t="s">
        <v>187</v>
      </c>
      <c r="AE8" s="459"/>
      <c r="AF8" s="459"/>
      <c r="AG8" s="459"/>
      <c r="AH8" s="459"/>
      <c r="AI8" s="460"/>
      <c r="AJ8" s="464" t="s">
        <v>188</v>
      </c>
      <c r="AK8" s="465"/>
      <c r="AL8" s="456" t="s">
        <v>189</v>
      </c>
    </row>
    <row r="9" spans="1:38" s="114" customFormat="1" ht="18" hidden="1" customHeight="1">
      <c r="A9" s="116" t="s">
        <v>190</v>
      </c>
      <c r="B9" s="466"/>
      <c r="C9" s="496"/>
      <c r="D9" s="467"/>
      <c r="E9" s="467"/>
      <c r="F9" s="467"/>
      <c r="G9" s="467"/>
      <c r="H9" s="467"/>
      <c r="I9" s="471"/>
      <c r="J9" s="472"/>
      <c r="K9" s="472"/>
      <c r="L9" s="473"/>
      <c r="M9" s="467"/>
      <c r="N9" s="467"/>
      <c r="O9" s="467"/>
      <c r="P9" s="467"/>
      <c r="Q9" s="467"/>
      <c r="R9" s="456"/>
      <c r="S9" s="467"/>
      <c r="T9" s="457"/>
      <c r="U9" s="457"/>
      <c r="V9" s="457"/>
      <c r="W9" s="457"/>
      <c r="X9" s="457"/>
      <c r="Y9" s="461"/>
      <c r="Z9" s="462"/>
      <c r="AA9" s="462"/>
      <c r="AB9" s="462"/>
      <c r="AC9" s="463"/>
      <c r="AD9" s="461"/>
      <c r="AE9" s="462"/>
      <c r="AF9" s="462"/>
      <c r="AG9" s="462"/>
      <c r="AH9" s="462"/>
      <c r="AI9" s="463"/>
      <c r="AJ9" s="115" t="s">
        <v>191</v>
      </c>
      <c r="AK9" s="115" t="s">
        <v>192</v>
      </c>
      <c r="AL9" s="457"/>
    </row>
    <row r="10" spans="1:38" s="124" customFormat="1" ht="213.75" hidden="1">
      <c r="A10" s="105"/>
      <c r="B10" s="117" t="s">
        <v>193</v>
      </c>
      <c r="C10" s="118" t="s">
        <v>194</v>
      </c>
      <c r="D10" s="117" t="s">
        <v>195</v>
      </c>
      <c r="E10" s="119" t="s">
        <v>196</v>
      </c>
      <c r="F10" s="119" t="s">
        <v>197</v>
      </c>
      <c r="G10" s="119"/>
      <c r="H10" s="117" t="s">
        <v>198</v>
      </c>
      <c r="I10" s="117" t="s">
        <v>199</v>
      </c>
      <c r="J10" s="117" t="s">
        <v>199</v>
      </c>
      <c r="K10" s="117" t="s">
        <v>199</v>
      </c>
      <c r="L10" s="117" t="s">
        <v>199</v>
      </c>
      <c r="M10" s="119" t="s">
        <v>200</v>
      </c>
      <c r="N10" s="117" t="s">
        <v>201</v>
      </c>
      <c r="O10" s="120" t="s">
        <v>202</v>
      </c>
      <c r="P10" s="117" t="s">
        <v>203</v>
      </c>
      <c r="Q10" s="117" t="s">
        <v>204</v>
      </c>
      <c r="R10" s="120" t="s">
        <v>72</v>
      </c>
      <c r="S10" s="121">
        <v>45292</v>
      </c>
      <c r="T10" s="43">
        <v>45380</v>
      </c>
      <c r="U10" s="120" t="s">
        <v>205</v>
      </c>
      <c r="V10" s="122"/>
      <c r="W10" s="117"/>
      <c r="X10" s="123">
        <v>0.1</v>
      </c>
      <c r="Y10" s="117" t="s">
        <v>207</v>
      </c>
      <c r="Z10" s="117" t="s">
        <v>208</v>
      </c>
      <c r="AA10" s="117" t="s">
        <v>199</v>
      </c>
      <c r="AB10" s="117" t="s">
        <v>199</v>
      </c>
      <c r="AC10" s="117" t="s">
        <v>199</v>
      </c>
      <c r="AD10" s="117" t="s">
        <v>209</v>
      </c>
      <c r="AE10" s="117" t="s">
        <v>199</v>
      </c>
      <c r="AF10" s="117" t="s">
        <v>199</v>
      </c>
      <c r="AG10" s="117" t="s">
        <v>199</v>
      </c>
      <c r="AH10" s="117" t="s">
        <v>199</v>
      </c>
      <c r="AI10" s="117" t="s">
        <v>199</v>
      </c>
      <c r="AJ10" s="117" t="s">
        <v>199</v>
      </c>
      <c r="AK10" s="117" t="s">
        <v>199</v>
      </c>
      <c r="AL10" s="120" t="s">
        <v>210</v>
      </c>
    </row>
    <row r="11" spans="1:38" s="126" customFormat="1" ht="213.75" hidden="1">
      <c r="A11" s="125"/>
      <c r="B11" s="117" t="s">
        <v>193</v>
      </c>
      <c r="C11" s="118" t="s">
        <v>194</v>
      </c>
      <c r="D11" s="117" t="s">
        <v>195</v>
      </c>
      <c r="E11" s="119" t="s">
        <v>196</v>
      </c>
      <c r="F11" s="119" t="s">
        <v>197</v>
      </c>
      <c r="G11" s="119"/>
      <c r="H11" s="117" t="s">
        <v>198</v>
      </c>
      <c r="I11" s="117" t="s">
        <v>199</v>
      </c>
      <c r="J11" s="117" t="s">
        <v>199</v>
      </c>
      <c r="K11" s="117" t="s">
        <v>199</v>
      </c>
      <c r="L11" s="117" t="s">
        <v>199</v>
      </c>
      <c r="M11" s="119" t="s">
        <v>211</v>
      </c>
      <c r="N11" s="117" t="s">
        <v>212</v>
      </c>
      <c r="O11" s="120" t="s">
        <v>213</v>
      </c>
      <c r="P11" s="117" t="s">
        <v>203</v>
      </c>
      <c r="Q11" s="117" t="s">
        <v>214</v>
      </c>
      <c r="R11" s="120" t="s">
        <v>72</v>
      </c>
      <c r="S11" s="121">
        <v>45292</v>
      </c>
      <c r="T11" s="121">
        <v>45625</v>
      </c>
      <c r="U11" s="120" t="s">
        <v>215</v>
      </c>
      <c r="V11" s="122"/>
      <c r="W11" s="117"/>
      <c r="X11" s="123">
        <v>0.2</v>
      </c>
      <c r="Y11" s="117" t="s">
        <v>207</v>
      </c>
      <c r="Z11" s="117" t="s">
        <v>208</v>
      </c>
      <c r="AA11" s="117" t="s">
        <v>199</v>
      </c>
      <c r="AB11" s="117" t="s">
        <v>199</v>
      </c>
      <c r="AC11" s="117" t="s">
        <v>199</v>
      </c>
      <c r="AD11" s="117" t="s">
        <v>209</v>
      </c>
      <c r="AE11" s="117" t="s">
        <v>199</v>
      </c>
      <c r="AF11" s="117" t="s">
        <v>199</v>
      </c>
      <c r="AG11" s="117" t="s">
        <v>199</v>
      </c>
      <c r="AH11" s="117" t="s">
        <v>199</v>
      </c>
      <c r="AI11" s="117" t="s">
        <v>199</v>
      </c>
      <c r="AJ11" s="117" t="s">
        <v>199</v>
      </c>
      <c r="AK11" s="117" t="s">
        <v>199</v>
      </c>
      <c r="AL11" s="120" t="s">
        <v>210</v>
      </c>
    </row>
    <row r="12" spans="1:38" s="126" customFormat="1" ht="213.75" hidden="1">
      <c r="A12" s="125"/>
      <c r="B12" s="117" t="s">
        <v>193</v>
      </c>
      <c r="C12" s="118" t="s">
        <v>194</v>
      </c>
      <c r="D12" s="117" t="s">
        <v>195</v>
      </c>
      <c r="E12" s="119" t="s">
        <v>196</v>
      </c>
      <c r="F12" s="119" t="s">
        <v>197</v>
      </c>
      <c r="G12" s="119"/>
      <c r="H12" s="117" t="s">
        <v>198</v>
      </c>
      <c r="I12" s="117" t="s">
        <v>199</v>
      </c>
      <c r="J12" s="117" t="s">
        <v>199</v>
      </c>
      <c r="K12" s="117" t="s">
        <v>199</v>
      </c>
      <c r="L12" s="117" t="s">
        <v>199</v>
      </c>
      <c r="M12" s="119" t="s">
        <v>216</v>
      </c>
      <c r="N12" s="117" t="s">
        <v>216</v>
      </c>
      <c r="O12" s="120" t="s">
        <v>217</v>
      </c>
      <c r="P12" s="117" t="s">
        <v>218</v>
      </c>
      <c r="Q12" s="117" t="s">
        <v>219</v>
      </c>
      <c r="R12" s="120" t="s">
        <v>220</v>
      </c>
      <c r="S12" s="121">
        <v>45383</v>
      </c>
      <c r="T12" s="121">
        <v>45596</v>
      </c>
      <c r="U12" s="120" t="s">
        <v>72</v>
      </c>
      <c r="V12" s="122"/>
      <c r="W12" s="117"/>
      <c r="X12" s="123"/>
      <c r="Y12" s="117" t="s">
        <v>207</v>
      </c>
      <c r="Z12" s="117" t="s">
        <v>208</v>
      </c>
      <c r="AA12" s="117" t="s">
        <v>199</v>
      </c>
      <c r="AB12" s="117" t="s">
        <v>199</v>
      </c>
      <c r="AC12" s="117" t="s">
        <v>199</v>
      </c>
      <c r="AD12" s="117" t="s">
        <v>209</v>
      </c>
      <c r="AE12" s="117" t="s">
        <v>199</v>
      </c>
      <c r="AF12" s="117" t="s">
        <v>199</v>
      </c>
      <c r="AG12" s="117" t="s">
        <v>199</v>
      </c>
      <c r="AH12" s="117" t="s">
        <v>199</v>
      </c>
      <c r="AI12" s="117" t="s">
        <v>199</v>
      </c>
      <c r="AJ12" s="117" t="s">
        <v>199</v>
      </c>
      <c r="AK12" s="117" t="s">
        <v>199</v>
      </c>
      <c r="AL12" s="120" t="s">
        <v>210</v>
      </c>
    </row>
    <row r="13" spans="1:38" s="126" customFormat="1" ht="213.75" hidden="1">
      <c r="A13" s="125"/>
      <c r="B13" s="117" t="s">
        <v>193</v>
      </c>
      <c r="C13" s="118" t="s">
        <v>194</v>
      </c>
      <c r="D13" s="117" t="s">
        <v>195</v>
      </c>
      <c r="E13" s="119" t="s">
        <v>196</v>
      </c>
      <c r="F13" s="119" t="s">
        <v>197</v>
      </c>
      <c r="G13" s="119"/>
      <c r="H13" s="117" t="s">
        <v>198</v>
      </c>
      <c r="I13" s="117" t="s">
        <v>199</v>
      </c>
      <c r="J13" s="117" t="s">
        <v>199</v>
      </c>
      <c r="K13" s="117" t="s">
        <v>199</v>
      </c>
      <c r="L13" s="117" t="s">
        <v>199</v>
      </c>
      <c r="M13" s="119" t="s">
        <v>221</v>
      </c>
      <c r="N13" s="117" t="s">
        <v>222</v>
      </c>
      <c r="O13" s="120" t="s">
        <v>223</v>
      </c>
      <c r="P13" s="117" t="s">
        <v>203</v>
      </c>
      <c r="Q13" s="117" t="s">
        <v>204</v>
      </c>
      <c r="R13" s="120" t="s">
        <v>72</v>
      </c>
      <c r="S13" s="121">
        <v>45293</v>
      </c>
      <c r="T13" s="121">
        <v>45625</v>
      </c>
      <c r="U13" s="120" t="s">
        <v>205</v>
      </c>
      <c r="V13" s="122"/>
      <c r="W13" s="117"/>
      <c r="X13" s="123">
        <v>0.5</v>
      </c>
      <c r="Y13" s="117" t="s">
        <v>207</v>
      </c>
      <c r="Z13" s="117" t="s">
        <v>208</v>
      </c>
      <c r="AA13" s="117" t="s">
        <v>199</v>
      </c>
      <c r="AB13" s="117" t="s">
        <v>199</v>
      </c>
      <c r="AC13" s="117" t="s">
        <v>199</v>
      </c>
      <c r="AD13" s="117" t="s">
        <v>209</v>
      </c>
      <c r="AE13" s="117" t="s">
        <v>199</v>
      </c>
      <c r="AF13" s="117" t="s">
        <v>199</v>
      </c>
      <c r="AG13" s="117" t="s">
        <v>199</v>
      </c>
      <c r="AH13" s="117" t="s">
        <v>199</v>
      </c>
      <c r="AI13" s="117" t="s">
        <v>199</v>
      </c>
      <c r="AJ13" s="117" t="s">
        <v>199</v>
      </c>
      <c r="AK13" s="117" t="s">
        <v>199</v>
      </c>
      <c r="AL13" s="120" t="s">
        <v>210</v>
      </c>
    </row>
    <row r="14" spans="1:38" s="126" customFormat="1" ht="213.75" hidden="1">
      <c r="A14" s="125"/>
      <c r="B14" s="117" t="s">
        <v>193</v>
      </c>
      <c r="C14" s="118" t="s">
        <v>194</v>
      </c>
      <c r="D14" s="117" t="s">
        <v>195</v>
      </c>
      <c r="E14" s="119" t="s">
        <v>196</v>
      </c>
      <c r="F14" s="119" t="s">
        <v>197</v>
      </c>
      <c r="G14" s="119"/>
      <c r="H14" s="117" t="s">
        <v>198</v>
      </c>
      <c r="I14" s="117" t="s">
        <v>199</v>
      </c>
      <c r="J14" s="117" t="s">
        <v>199</v>
      </c>
      <c r="K14" s="117" t="s">
        <v>199</v>
      </c>
      <c r="L14" s="117" t="s">
        <v>199</v>
      </c>
      <c r="M14" s="119" t="s">
        <v>224</v>
      </c>
      <c r="N14" s="117" t="s">
        <v>225</v>
      </c>
      <c r="O14" s="120" t="s">
        <v>226</v>
      </c>
      <c r="P14" s="117" t="s">
        <v>203</v>
      </c>
      <c r="Q14" s="117" t="s">
        <v>204</v>
      </c>
      <c r="R14" s="120" t="s">
        <v>72</v>
      </c>
      <c r="S14" s="121">
        <v>45293</v>
      </c>
      <c r="T14" s="121">
        <v>45625</v>
      </c>
      <c r="U14" s="120" t="s">
        <v>205</v>
      </c>
      <c r="V14" s="122"/>
      <c r="W14" s="117"/>
      <c r="X14" s="123">
        <v>0.2</v>
      </c>
      <c r="Y14" s="117" t="s">
        <v>207</v>
      </c>
      <c r="Z14" s="117" t="s">
        <v>208</v>
      </c>
      <c r="AA14" s="117" t="s">
        <v>199</v>
      </c>
      <c r="AB14" s="117" t="s">
        <v>199</v>
      </c>
      <c r="AC14" s="117" t="s">
        <v>199</v>
      </c>
      <c r="AD14" s="117" t="s">
        <v>209</v>
      </c>
      <c r="AE14" s="117" t="s">
        <v>199</v>
      </c>
      <c r="AF14" s="117" t="s">
        <v>199</v>
      </c>
      <c r="AG14" s="117" t="s">
        <v>199</v>
      </c>
      <c r="AH14" s="117" t="s">
        <v>199</v>
      </c>
      <c r="AI14" s="117" t="s">
        <v>199</v>
      </c>
      <c r="AJ14" s="117" t="s">
        <v>199</v>
      </c>
      <c r="AK14" s="117" t="s">
        <v>199</v>
      </c>
      <c r="AL14" s="120" t="s">
        <v>210</v>
      </c>
    </row>
    <row r="15" spans="1:38" s="126" customFormat="1" ht="213.75" hidden="1">
      <c r="A15" s="125"/>
      <c r="B15" s="117" t="s">
        <v>193</v>
      </c>
      <c r="C15" s="118" t="s">
        <v>194</v>
      </c>
      <c r="D15" s="117" t="s">
        <v>195</v>
      </c>
      <c r="E15" s="119" t="s">
        <v>196</v>
      </c>
      <c r="F15" s="119" t="s">
        <v>197</v>
      </c>
      <c r="G15" s="119"/>
      <c r="H15" s="117" t="s">
        <v>198</v>
      </c>
      <c r="I15" s="117" t="s">
        <v>199</v>
      </c>
      <c r="J15" s="117" t="s">
        <v>199</v>
      </c>
      <c r="K15" s="117" t="s">
        <v>199</v>
      </c>
      <c r="L15" s="117" t="s">
        <v>199</v>
      </c>
      <c r="M15" s="119" t="s">
        <v>227</v>
      </c>
      <c r="N15" s="117" t="s">
        <v>228</v>
      </c>
      <c r="O15" s="120" t="s">
        <v>229</v>
      </c>
      <c r="P15" s="117" t="s">
        <v>230</v>
      </c>
      <c r="Q15" s="117" t="s">
        <v>231</v>
      </c>
      <c r="R15" s="120" t="s">
        <v>220</v>
      </c>
      <c r="S15" s="121">
        <v>45627</v>
      </c>
      <c r="T15" s="121">
        <v>45641</v>
      </c>
      <c r="U15" s="120" t="s">
        <v>72</v>
      </c>
      <c r="V15" s="122"/>
      <c r="W15" s="117"/>
      <c r="X15" s="123"/>
      <c r="Y15" s="117" t="s">
        <v>208</v>
      </c>
      <c r="Z15" s="117" t="s">
        <v>232</v>
      </c>
      <c r="AA15" s="117" t="s">
        <v>233</v>
      </c>
      <c r="AB15" s="117" t="s">
        <v>199</v>
      </c>
      <c r="AC15" s="117" t="s">
        <v>199</v>
      </c>
      <c r="AD15" s="117" t="s">
        <v>209</v>
      </c>
      <c r="AE15" s="117" t="s">
        <v>199</v>
      </c>
      <c r="AF15" s="117" t="s">
        <v>199</v>
      </c>
      <c r="AG15" s="117" t="s">
        <v>199</v>
      </c>
      <c r="AH15" s="117" t="s">
        <v>199</v>
      </c>
      <c r="AI15" s="117" t="s">
        <v>199</v>
      </c>
      <c r="AJ15" s="117" t="s">
        <v>199</v>
      </c>
      <c r="AK15" s="117" t="s">
        <v>199</v>
      </c>
      <c r="AL15" s="120" t="s">
        <v>234</v>
      </c>
    </row>
    <row r="16" spans="1:38" s="125" customFormat="1" ht="213.75" hidden="1">
      <c r="B16" s="117" t="s">
        <v>193</v>
      </c>
      <c r="C16" s="118" t="s">
        <v>194</v>
      </c>
      <c r="D16" s="117" t="s">
        <v>235</v>
      </c>
      <c r="E16" s="127" t="s">
        <v>236</v>
      </c>
      <c r="F16" s="128" t="s">
        <v>237</v>
      </c>
      <c r="G16" s="128"/>
      <c r="H16" s="117" t="s">
        <v>198</v>
      </c>
      <c r="I16" s="117" t="s">
        <v>199</v>
      </c>
      <c r="J16" s="117" t="s">
        <v>238</v>
      </c>
      <c r="K16" s="117" t="s">
        <v>199</v>
      </c>
      <c r="L16" s="117" t="s">
        <v>199</v>
      </c>
      <c r="M16" s="128" t="s">
        <v>239</v>
      </c>
      <c r="N16" s="117" t="s">
        <v>240</v>
      </c>
      <c r="O16" s="120" t="s">
        <v>241</v>
      </c>
      <c r="P16" s="117" t="s">
        <v>242</v>
      </c>
      <c r="Q16" s="117" t="s">
        <v>243</v>
      </c>
      <c r="R16" s="117" t="s">
        <v>72</v>
      </c>
      <c r="S16" s="121">
        <v>45293</v>
      </c>
      <c r="T16" s="121">
        <v>45626</v>
      </c>
      <c r="U16" s="121" t="s">
        <v>244</v>
      </c>
      <c r="V16" s="129"/>
      <c r="W16" s="117"/>
      <c r="X16" s="41">
        <v>1</v>
      </c>
      <c r="Y16" s="117" t="s">
        <v>245</v>
      </c>
      <c r="Z16" s="117" t="s">
        <v>246</v>
      </c>
      <c r="AA16" s="117" t="s">
        <v>247</v>
      </c>
      <c r="AB16" s="117" t="s">
        <v>199</v>
      </c>
      <c r="AC16" s="117" t="s">
        <v>199</v>
      </c>
      <c r="AD16" s="117" t="s">
        <v>209</v>
      </c>
      <c r="AE16" s="117" t="s">
        <v>248</v>
      </c>
      <c r="AF16" s="117" t="s">
        <v>199</v>
      </c>
      <c r="AG16" s="117" t="s">
        <v>199</v>
      </c>
      <c r="AH16" s="117" t="s">
        <v>199</v>
      </c>
      <c r="AI16" s="117" t="s">
        <v>199</v>
      </c>
      <c r="AJ16" s="117" t="s">
        <v>199</v>
      </c>
      <c r="AK16" s="117" t="s">
        <v>199</v>
      </c>
      <c r="AL16" s="117" t="s">
        <v>249</v>
      </c>
    </row>
    <row r="17" spans="2:38" s="125" customFormat="1" ht="270.75" hidden="1">
      <c r="B17" s="117" t="s">
        <v>193</v>
      </c>
      <c r="C17" s="118" t="s">
        <v>194</v>
      </c>
      <c r="D17" s="117" t="s">
        <v>250</v>
      </c>
      <c r="E17" s="130" t="s">
        <v>251</v>
      </c>
      <c r="F17" s="131" t="s">
        <v>252</v>
      </c>
      <c r="G17" s="131"/>
      <c r="H17" s="117" t="s">
        <v>198</v>
      </c>
      <c r="I17" s="117" t="s">
        <v>253</v>
      </c>
      <c r="J17" s="117" t="s">
        <v>254</v>
      </c>
      <c r="K17" s="117" t="s">
        <v>199</v>
      </c>
      <c r="L17" s="117" t="s">
        <v>199</v>
      </c>
      <c r="M17" s="131" t="s">
        <v>255</v>
      </c>
      <c r="N17" s="117" t="s">
        <v>256</v>
      </c>
      <c r="O17" s="120" t="s">
        <v>257</v>
      </c>
      <c r="P17" s="117" t="s">
        <v>258</v>
      </c>
      <c r="Q17" s="117" t="s">
        <v>259</v>
      </c>
      <c r="R17" s="120" t="s">
        <v>260</v>
      </c>
      <c r="S17" s="121">
        <v>45293</v>
      </c>
      <c r="T17" s="121">
        <v>45625</v>
      </c>
      <c r="U17" s="132" t="s">
        <v>260</v>
      </c>
      <c r="V17" s="122"/>
      <c r="W17" s="117"/>
      <c r="X17" s="123">
        <v>0.5</v>
      </c>
      <c r="Y17" s="117" t="s">
        <v>207</v>
      </c>
      <c r="Z17" s="117" t="s">
        <v>208</v>
      </c>
      <c r="AA17" s="117" t="s">
        <v>199</v>
      </c>
      <c r="AB17" s="117" t="s">
        <v>199</v>
      </c>
      <c r="AC17" s="117" t="s">
        <v>199</v>
      </c>
      <c r="AD17" s="117" t="s">
        <v>209</v>
      </c>
      <c r="AE17" s="117" t="s">
        <v>199</v>
      </c>
      <c r="AF17" s="117" t="s">
        <v>199</v>
      </c>
      <c r="AG17" s="117" t="s">
        <v>199</v>
      </c>
      <c r="AH17" s="117" t="s">
        <v>199</v>
      </c>
      <c r="AI17" s="117" t="s">
        <v>199</v>
      </c>
      <c r="AJ17" s="117" t="s">
        <v>199</v>
      </c>
      <c r="AK17" s="117" t="s">
        <v>199</v>
      </c>
      <c r="AL17" s="120" t="s">
        <v>261</v>
      </c>
    </row>
    <row r="18" spans="2:38" s="125" customFormat="1" ht="270.75" hidden="1">
      <c r="B18" s="117" t="s">
        <v>193</v>
      </c>
      <c r="C18" s="118" t="s">
        <v>194</v>
      </c>
      <c r="D18" s="117" t="s">
        <v>250</v>
      </c>
      <c r="E18" s="130" t="s">
        <v>251</v>
      </c>
      <c r="F18" s="131" t="s">
        <v>252</v>
      </c>
      <c r="G18" s="131"/>
      <c r="H18" s="117" t="s">
        <v>198</v>
      </c>
      <c r="I18" s="117" t="s">
        <v>253</v>
      </c>
      <c r="J18" s="117" t="s">
        <v>254</v>
      </c>
      <c r="K18" s="117" t="s">
        <v>199</v>
      </c>
      <c r="L18" s="117" t="s">
        <v>199</v>
      </c>
      <c r="M18" s="131" t="s">
        <v>262</v>
      </c>
      <c r="N18" s="117" t="s">
        <v>263</v>
      </c>
      <c r="O18" s="120" t="s">
        <v>264</v>
      </c>
      <c r="P18" s="117" t="s">
        <v>230</v>
      </c>
      <c r="Q18" s="117" t="s">
        <v>231</v>
      </c>
      <c r="R18" s="120" t="s">
        <v>220</v>
      </c>
      <c r="S18" s="121">
        <v>45627</v>
      </c>
      <c r="T18" s="121">
        <v>45641</v>
      </c>
      <c r="U18" s="120" t="s">
        <v>72</v>
      </c>
      <c r="V18" s="122"/>
      <c r="W18" s="117"/>
      <c r="X18" s="123"/>
      <c r="Y18" s="117" t="s">
        <v>208</v>
      </c>
      <c r="Z18" s="117" t="s">
        <v>232</v>
      </c>
      <c r="AA18" s="117" t="s">
        <v>233</v>
      </c>
      <c r="AB18" s="117" t="s">
        <v>199</v>
      </c>
      <c r="AC18" s="117" t="s">
        <v>199</v>
      </c>
      <c r="AD18" s="117" t="s">
        <v>209</v>
      </c>
      <c r="AE18" s="117" t="s">
        <v>199</v>
      </c>
      <c r="AF18" s="117" t="s">
        <v>199</v>
      </c>
      <c r="AG18" s="117" t="s">
        <v>199</v>
      </c>
      <c r="AH18" s="117" t="s">
        <v>199</v>
      </c>
      <c r="AI18" s="117" t="s">
        <v>199</v>
      </c>
      <c r="AJ18" s="117" t="s">
        <v>199</v>
      </c>
      <c r="AK18" s="117" t="s">
        <v>199</v>
      </c>
      <c r="AL18" s="120" t="s">
        <v>234</v>
      </c>
    </row>
    <row r="19" spans="2:38" s="125" customFormat="1" ht="270.75" hidden="1">
      <c r="B19" s="117" t="s">
        <v>193</v>
      </c>
      <c r="C19" s="118" t="s">
        <v>194</v>
      </c>
      <c r="D19" s="117" t="s">
        <v>250</v>
      </c>
      <c r="E19" s="130" t="s">
        <v>251</v>
      </c>
      <c r="F19" s="131" t="s">
        <v>252</v>
      </c>
      <c r="G19" s="131"/>
      <c r="H19" s="117" t="s">
        <v>198</v>
      </c>
      <c r="I19" s="117" t="s">
        <v>253</v>
      </c>
      <c r="J19" s="117" t="s">
        <v>254</v>
      </c>
      <c r="K19" s="117" t="s">
        <v>199</v>
      </c>
      <c r="L19" s="117" t="s">
        <v>199</v>
      </c>
      <c r="M19" s="131" t="s">
        <v>265</v>
      </c>
      <c r="N19" s="117" t="s">
        <v>266</v>
      </c>
      <c r="O19" s="120" t="s">
        <v>267</v>
      </c>
      <c r="P19" s="117" t="s">
        <v>258</v>
      </c>
      <c r="Q19" s="117" t="s">
        <v>268</v>
      </c>
      <c r="R19" s="120" t="s">
        <v>72</v>
      </c>
      <c r="S19" s="121">
        <v>45293</v>
      </c>
      <c r="T19" s="121">
        <v>45625</v>
      </c>
      <c r="U19" s="132" t="s">
        <v>72</v>
      </c>
      <c r="V19" s="122"/>
      <c r="W19" s="117"/>
      <c r="X19" s="123">
        <v>0.5</v>
      </c>
      <c r="Y19" s="117" t="s">
        <v>207</v>
      </c>
      <c r="Z19" s="117" t="s">
        <v>208</v>
      </c>
      <c r="AA19" s="117" t="s">
        <v>199</v>
      </c>
      <c r="AB19" s="117" t="s">
        <v>199</v>
      </c>
      <c r="AC19" s="117" t="s">
        <v>199</v>
      </c>
      <c r="AD19" s="117" t="s">
        <v>209</v>
      </c>
      <c r="AE19" s="117" t="s">
        <v>199</v>
      </c>
      <c r="AF19" s="117" t="s">
        <v>199</v>
      </c>
      <c r="AG19" s="117" t="s">
        <v>199</v>
      </c>
      <c r="AH19" s="117" t="s">
        <v>199</v>
      </c>
      <c r="AI19" s="117" t="s">
        <v>199</v>
      </c>
      <c r="AJ19" s="117" t="s">
        <v>199</v>
      </c>
      <c r="AK19" s="117" t="s">
        <v>199</v>
      </c>
      <c r="AL19" s="120" t="s">
        <v>261</v>
      </c>
    </row>
    <row r="20" spans="2:38" s="125" customFormat="1" ht="270.75" hidden="1">
      <c r="B20" s="117" t="s">
        <v>193</v>
      </c>
      <c r="C20" s="118" t="s">
        <v>194</v>
      </c>
      <c r="D20" s="117" t="s">
        <v>250</v>
      </c>
      <c r="E20" s="130" t="s">
        <v>251</v>
      </c>
      <c r="F20" s="133" t="s">
        <v>269</v>
      </c>
      <c r="G20" s="133"/>
      <c r="H20" s="117" t="s">
        <v>198</v>
      </c>
      <c r="I20" s="117" t="s">
        <v>253</v>
      </c>
      <c r="J20" s="117" t="s">
        <v>254</v>
      </c>
      <c r="K20" s="117" t="s">
        <v>199</v>
      </c>
      <c r="L20" s="117" t="s">
        <v>199</v>
      </c>
      <c r="M20" s="133" t="s">
        <v>255</v>
      </c>
      <c r="N20" s="117" t="s">
        <v>270</v>
      </c>
      <c r="O20" s="120" t="s">
        <v>271</v>
      </c>
      <c r="P20" s="117" t="s">
        <v>272</v>
      </c>
      <c r="Q20" s="117" t="s">
        <v>273</v>
      </c>
      <c r="R20" s="120" t="s">
        <v>260</v>
      </c>
      <c r="S20" s="121">
        <v>45293</v>
      </c>
      <c r="T20" s="121">
        <v>45625</v>
      </c>
      <c r="U20" s="132" t="s">
        <v>260</v>
      </c>
      <c r="V20" s="122"/>
      <c r="W20" s="117"/>
      <c r="X20" s="123">
        <v>1</v>
      </c>
      <c r="Y20" s="117" t="s">
        <v>207</v>
      </c>
      <c r="Z20" s="117" t="s">
        <v>208</v>
      </c>
      <c r="AA20" s="117" t="s">
        <v>199</v>
      </c>
      <c r="AB20" s="117" t="s">
        <v>199</v>
      </c>
      <c r="AC20" s="117" t="s">
        <v>199</v>
      </c>
      <c r="AD20" s="117" t="s">
        <v>209</v>
      </c>
      <c r="AE20" s="117" t="s">
        <v>199</v>
      </c>
      <c r="AF20" s="117" t="s">
        <v>199</v>
      </c>
      <c r="AG20" s="117" t="s">
        <v>199</v>
      </c>
      <c r="AH20" s="117" t="s">
        <v>199</v>
      </c>
      <c r="AI20" s="117" t="s">
        <v>199</v>
      </c>
      <c r="AJ20" s="117" t="s">
        <v>199</v>
      </c>
      <c r="AK20" s="117" t="s">
        <v>199</v>
      </c>
      <c r="AL20" s="120" t="s">
        <v>261</v>
      </c>
    </row>
    <row r="21" spans="2:38" s="125" customFormat="1" ht="270.75" hidden="1">
      <c r="B21" s="117" t="s">
        <v>193</v>
      </c>
      <c r="C21" s="118" t="s">
        <v>194</v>
      </c>
      <c r="D21" s="117" t="s">
        <v>250</v>
      </c>
      <c r="E21" s="130" t="s">
        <v>251</v>
      </c>
      <c r="F21" s="133" t="s">
        <v>269</v>
      </c>
      <c r="G21" s="133"/>
      <c r="H21" s="117" t="s">
        <v>198</v>
      </c>
      <c r="I21" s="117" t="s">
        <v>253</v>
      </c>
      <c r="J21" s="117" t="s">
        <v>254</v>
      </c>
      <c r="K21" s="117" t="s">
        <v>199</v>
      </c>
      <c r="L21" s="117" t="s">
        <v>199</v>
      </c>
      <c r="M21" s="133" t="s">
        <v>262</v>
      </c>
      <c r="N21" s="117" t="s">
        <v>274</v>
      </c>
      <c r="O21" s="120" t="s">
        <v>275</v>
      </c>
      <c r="P21" s="117" t="s">
        <v>230</v>
      </c>
      <c r="Q21" s="117" t="s">
        <v>231</v>
      </c>
      <c r="R21" s="120" t="s">
        <v>220</v>
      </c>
      <c r="S21" s="121">
        <v>45627</v>
      </c>
      <c r="T21" s="121">
        <v>45641</v>
      </c>
      <c r="U21" s="120" t="s">
        <v>72</v>
      </c>
      <c r="V21" s="122"/>
      <c r="W21" s="117"/>
      <c r="X21" s="123"/>
      <c r="Y21" s="117" t="s">
        <v>208</v>
      </c>
      <c r="Z21" s="117" t="s">
        <v>232</v>
      </c>
      <c r="AA21" s="117" t="s">
        <v>233</v>
      </c>
      <c r="AB21" s="117" t="s">
        <v>199</v>
      </c>
      <c r="AC21" s="117" t="s">
        <v>199</v>
      </c>
      <c r="AD21" s="117" t="s">
        <v>209</v>
      </c>
      <c r="AE21" s="117" t="s">
        <v>199</v>
      </c>
      <c r="AF21" s="117" t="s">
        <v>199</v>
      </c>
      <c r="AG21" s="117" t="s">
        <v>199</v>
      </c>
      <c r="AH21" s="117" t="s">
        <v>199</v>
      </c>
      <c r="AI21" s="117" t="s">
        <v>199</v>
      </c>
      <c r="AJ21" s="117" t="s">
        <v>199</v>
      </c>
      <c r="AK21" s="117" t="s">
        <v>199</v>
      </c>
      <c r="AL21" s="120" t="s">
        <v>234</v>
      </c>
    </row>
    <row r="22" spans="2:38" s="125" customFormat="1" ht="213.75" hidden="1">
      <c r="B22" s="117" t="s">
        <v>193</v>
      </c>
      <c r="C22" s="118" t="s">
        <v>194</v>
      </c>
      <c r="D22" s="117" t="s">
        <v>250</v>
      </c>
      <c r="E22" s="130" t="s">
        <v>251</v>
      </c>
      <c r="F22" s="133" t="s">
        <v>269</v>
      </c>
      <c r="G22" s="133"/>
      <c r="H22" s="117" t="s">
        <v>198</v>
      </c>
      <c r="I22" s="117" t="s">
        <v>253</v>
      </c>
      <c r="J22" s="117" t="s">
        <v>199</v>
      </c>
      <c r="K22" s="117" t="s">
        <v>199</v>
      </c>
      <c r="L22" s="117" t="s">
        <v>199</v>
      </c>
      <c r="M22" s="133" t="s">
        <v>276</v>
      </c>
      <c r="N22" s="117" t="s">
        <v>277</v>
      </c>
      <c r="O22" s="117" t="s">
        <v>278</v>
      </c>
      <c r="P22" s="117" t="s">
        <v>279</v>
      </c>
      <c r="Q22" s="117"/>
      <c r="R22" s="117" t="s">
        <v>280</v>
      </c>
      <c r="S22" s="121">
        <v>45292</v>
      </c>
      <c r="T22" s="121">
        <v>45412</v>
      </c>
      <c r="U22" s="121" t="s">
        <v>281</v>
      </c>
      <c r="V22" s="122">
        <v>216056978</v>
      </c>
      <c r="W22" s="120" t="s">
        <v>282</v>
      </c>
      <c r="X22" s="123"/>
      <c r="Y22" s="117" t="s">
        <v>245</v>
      </c>
      <c r="Z22" s="117" t="s">
        <v>199</v>
      </c>
      <c r="AA22" s="117" t="s">
        <v>199</v>
      </c>
      <c r="AB22" s="117" t="s">
        <v>199</v>
      </c>
      <c r="AC22" s="117" t="s">
        <v>199</v>
      </c>
      <c r="AD22" s="117" t="s">
        <v>209</v>
      </c>
      <c r="AE22" s="117" t="s">
        <v>248</v>
      </c>
      <c r="AF22" s="117" t="s">
        <v>199</v>
      </c>
      <c r="AG22" s="117" t="s">
        <v>199</v>
      </c>
      <c r="AH22" s="117" t="s">
        <v>199</v>
      </c>
      <c r="AI22" s="117" t="s">
        <v>199</v>
      </c>
      <c r="AJ22" s="117" t="s">
        <v>199</v>
      </c>
      <c r="AK22" s="117" t="s">
        <v>199</v>
      </c>
      <c r="AL22" s="117" t="s">
        <v>283</v>
      </c>
    </row>
    <row r="23" spans="2:38" s="125" customFormat="1" ht="213.75" hidden="1">
      <c r="B23" s="117" t="s">
        <v>193</v>
      </c>
      <c r="C23" s="118" t="s">
        <v>194</v>
      </c>
      <c r="D23" s="117" t="s">
        <v>250</v>
      </c>
      <c r="E23" s="130" t="s">
        <v>251</v>
      </c>
      <c r="F23" s="133" t="s">
        <v>269</v>
      </c>
      <c r="G23" s="133"/>
      <c r="H23" s="117" t="s">
        <v>198</v>
      </c>
      <c r="I23" s="117" t="s">
        <v>253</v>
      </c>
      <c r="J23" s="117" t="s">
        <v>199</v>
      </c>
      <c r="K23" s="117" t="s">
        <v>199</v>
      </c>
      <c r="L23" s="117" t="s">
        <v>199</v>
      </c>
      <c r="M23" s="134" t="s">
        <v>284</v>
      </c>
      <c r="N23" s="117" t="s">
        <v>285</v>
      </c>
      <c r="O23" s="117" t="s">
        <v>286</v>
      </c>
      <c r="P23" s="117" t="s">
        <v>287</v>
      </c>
      <c r="Q23" s="117"/>
      <c r="R23" s="117" t="s">
        <v>280</v>
      </c>
      <c r="S23" s="121">
        <v>45292</v>
      </c>
      <c r="T23" s="121">
        <v>45412</v>
      </c>
      <c r="U23" s="121" t="s">
        <v>281</v>
      </c>
      <c r="V23" s="122">
        <v>55626726</v>
      </c>
      <c r="W23" s="120" t="s">
        <v>288</v>
      </c>
      <c r="X23" s="123"/>
      <c r="Y23" s="117" t="s">
        <v>245</v>
      </c>
      <c r="Z23" s="117" t="s">
        <v>199</v>
      </c>
      <c r="AA23" s="117" t="s">
        <v>199</v>
      </c>
      <c r="AB23" s="117" t="s">
        <v>199</v>
      </c>
      <c r="AC23" s="117" t="s">
        <v>199</v>
      </c>
      <c r="AD23" s="117" t="s">
        <v>209</v>
      </c>
      <c r="AE23" s="117" t="s">
        <v>248</v>
      </c>
      <c r="AF23" s="117" t="s">
        <v>199</v>
      </c>
      <c r="AG23" s="117" t="s">
        <v>199</v>
      </c>
      <c r="AH23" s="117" t="s">
        <v>199</v>
      </c>
      <c r="AI23" s="117" t="s">
        <v>199</v>
      </c>
      <c r="AJ23" s="117" t="s">
        <v>199</v>
      </c>
      <c r="AK23" s="117" t="s">
        <v>199</v>
      </c>
      <c r="AL23" s="117" t="s">
        <v>283</v>
      </c>
    </row>
    <row r="24" spans="2:38" s="125" customFormat="1" ht="213.75" hidden="1">
      <c r="B24" s="117" t="s">
        <v>193</v>
      </c>
      <c r="C24" s="118" t="s">
        <v>194</v>
      </c>
      <c r="D24" s="117" t="s">
        <v>250</v>
      </c>
      <c r="E24" s="130" t="s">
        <v>251</v>
      </c>
      <c r="F24" s="133" t="s">
        <v>269</v>
      </c>
      <c r="G24" s="133"/>
      <c r="H24" s="117" t="s">
        <v>198</v>
      </c>
      <c r="I24" s="117" t="s">
        <v>253</v>
      </c>
      <c r="J24" s="117" t="s">
        <v>199</v>
      </c>
      <c r="K24" s="117" t="s">
        <v>199</v>
      </c>
      <c r="L24" s="117" t="s">
        <v>199</v>
      </c>
      <c r="M24" s="133" t="s">
        <v>289</v>
      </c>
      <c r="N24" s="117" t="s">
        <v>290</v>
      </c>
      <c r="O24" s="117" t="s">
        <v>291</v>
      </c>
      <c r="P24" s="117" t="s">
        <v>292</v>
      </c>
      <c r="Q24" s="117"/>
      <c r="R24" s="117" t="s">
        <v>280</v>
      </c>
      <c r="S24" s="121">
        <v>45292</v>
      </c>
      <c r="T24" s="121">
        <v>45412</v>
      </c>
      <c r="U24" s="121" t="s">
        <v>281</v>
      </c>
      <c r="V24" s="122">
        <v>100635386</v>
      </c>
      <c r="W24" s="120" t="s">
        <v>293</v>
      </c>
      <c r="X24" s="123"/>
      <c r="Y24" s="117" t="s">
        <v>245</v>
      </c>
      <c r="Z24" s="117" t="s">
        <v>199</v>
      </c>
      <c r="AA24" s="117" t="s">
        <v>199</v>
      </c>
      <c r="AB24" s="117" t="s">
        <v>199</v>
      </c>
      <c r="AC24" s="117" t="s">
        <v>199</v>
      </c>
      <c r="AD24" s="117" t="s">
        <v>209</v>
      </c>
      <c r="AE24" s="117" t="s">
        <v>248</v>
      </c>
      <c r="AF24" s="117" t="s">
        <v>199</v>
      </c>
      <c r="AG24" s="117" t="s">
        <v>199</v>
      </c>
      <c r="AH24" s="117" t="s">
        <v>199</v>
      </c>
      <c r="AI24" s="117" t="s">
        <v>199</v>
      </c>
      <c r="AJ24" s="117" t="s">
        <v>199</v>
      </c>
      <c r="AK24" s="117" t="s">
        <v>199</v>
      </c>
      <c r="AL24" s="117" t="s">
        <v>294</v>
      </c>
    </row>
    <row r="25" spans="2:38" s="125" customFormat="1" ht="213.75" hidden="1">
      <c r="B25" s="117" t="s">
        <v>193</v>
      </c>
      <c r="C25" s="118" t="s">
        <v>194</v>
      </c>
      <c r="D25" s="117" t="s">
        <v>250</v>
      </c>
      <c r="E25" s="130" t="s">
        <v>251</v>
      </c>
      <c r="F25" s="133" t="s">
        <v>269</v>
      </c>
      <c r="G25" s="133"/>
      <c r="H25" s="117" t="s">
        <v>198</v>
      </c>
      <c r="I25" s="117" t="s">
        <v>253</v>
      </c>
      <c r="J25" s="117" t="s">
        <v>199</v>
      </c>
      <c r="K25" s="117" t="s">
        <v>199</v>
      </c>
      <c r="L25" s="117" t="s">
        <v>199</v>
      </c>
      <c r="M25" s="130" t="s">
        <v>295</v>
      </c>
      <c r="N25" s="117" t="s">
        <v>296</v>
      </c>
      <c r="O25" s="117" t="s">
        <v>297</v>
      </c>
      <c r="P25" s="117" t="s">
        <v>298</v>
      </c>
      <c r="Q25" s="117"/>
      <c r="R25" s="117" t="s">
        <v>280</v>
      </c>
      <c r="S25" s="121">
        <v>45292</v>
      </c>
      <c r="T25" s="121">
        <v>45412</v>
      </c>
      <c r="U25" s="121" t="s">
        <v>281</v>
      </c>
      <c r="V25" s="122">
        <v>128191578</v>
      </c>
      <c r="W25" s="120" t="s">
        <v>299</v>
      </c>
      <c r="X25" s="123"/>
      <c r="Y25" s="117" t="s">
        <v>245</v>
      </c>
      <c r="Z25" s="117" t="s">
        <v>199</v>
      </c>
      <c r="AA25" s="117" t="s">
        <v>199</v>
      </c>
      <c r="AB25" s="117" t="s">
        <v>199</v>
      </c>
      <c r="AC25" s="117" t="s">
        <v>199</v>
      </c>
      <c r="AD25" s="117" t="s">
        <v>209</v>
      </c>
      <c r="AE25" s="117" t="s">
        <v>248</v>
      </c>
      <c r="AF25" s="117" t="s">
        <v>199</v>
      </c>
      <c r="AG25" s="117" t="s">
        <v>199</v>
      </c>
      <c r="AH25" s="117" t="s">
        <v>199</v>
      </c>
      <c r="AI25" s="117" t="s">
        <v>199</v>
      </c>
      <c r="AJ25" s="117" t="s">
        <v>199</v>
      </c>
      <c r="AK25" s="117" t="s">
        <v>199</v>
      </c>
      <c r="AL25" s="117" t="s">
        <v>283</v>
      </c>
    </row>
    <row r="26" spans="2:38" s="125" customFormat="1" ht="213.75" hidden="1">
      <c r="B26" s="117" t="s">
        <v>193</v>
      </c>
      <c r="C26" s="118" t="s">
        <v>194</v>
      </c>
      <c r="D26" s="117" t="s">
        <v>250</v>
      </c>
      <c r="E26" s="130" t="s">
        <v>251</v>
      </c>
      <c r="F26" s="133" t="s">
        <v>269</v>
      </c>
      <c r="G26" s="133"/>
      <c r="H26" s="117" t="s">
        <v>198</v>
      </c>
      <c r="I26" s="117" t="s">
        <v>253</v>
      </c>
      <c r="J26" s="117" t="s">
        <v>199</v>
      </c>
      <c r="K26" s="117" t="s">
        <v>199</v>
      </c>
      <c r="L26" s="117" t="s">
        <v>199</v>
      </c>
      <c r="M26" s="133" t="s">
        <v>300</v>
      </c>
      <c r="N26" s="117" t="s">
        <v>277</v>
      </c>
      <c r="O26" s="117" t="s">
        <v>301</v>
      </c>
      <c r="P26" s="117" t="s">
        <v>279</v>
      </c>
      <c r="Q26" s="117"/>
      <c r="R26" s="117" t="s">
        <v>280</v>
      </c>
      <c r="S26" s="121">
        <v>45413</v>
      </c>
      <c r="T26" s="135">
        <v>45535</v>
      </c>
      <c r="U26" s="121" t="s">
        <v>281</v>
      </c>
      <c r="V26" s="122">
        <v>186551156</v>
      </c>
      <c r="W26" s="120" t="s">
        <v>302</v>
      </c>
      <c r="X26" s="123"/>
      <c r="Y26" s="117" t="s">
        <v>245</v>
      </c>
      <c r="Z26" s="117" t="s">
        <v>199</v>
      </c>
      <c r="AA26" s="117" t="s">
        <v>199</v>
      </c>
      <c r="AB26" s="117" t="s">
        <v>199</v>
      </c>
      <c r="AC26" s="117" t="s">
        <v>199</v>
      </c>
      <c r="AD26" s="117" t="s">
        <v>209</v>
      </c>
      <c r="AE26" s="117" t="s">
        <v>248</v>
      </c>
      <c r="AF26" s="117" t="s">
        <v>199</v>
      </c>
      <c r="AG26" s="117" t="s">
        <v>199</v>
      </c>
      <c r="AH26" s="117" t="s">
        <v>199</v>
      </c>
      <c r="AI26" s="117" t="s">
        <v>199</v>
      </c>
      <c r="AJ26" s="117" t="s">
        <v>199</v>
      </c>
      <c r="AK26" s="117" t="s">
        <v>199</v>
      </c>
      <c r="AL26" s="117" t="s">
        <v>283</v>
      </c>
    </row>
    <row r="27" spans="2:38" s="125" customFormat="1" ht="213.75" hidden="1">
      <c r="B27" s="117" t="s">
        <v>193</v>
      </c>
      <c r="C27" s="118" t="s">
        <v>194</v>
      </c>
      <c r="D27" s="117" t="s">
        <v>250</v>
      </c>
      <c r="E27" s="130" t="s">
        <v>251</v>
      </c>
      <c r="F27" s="133" t="s">
        <v>269</v>
      </c>
      <c r="G27" s="133"/>
      <c r="H27" s="117" t="s">
        <v>198</v>
      </c>
      <c r="I27" s="117" t="s">
        <v>253</v>
      </c>
      <c r="J27" s="117" t="s">
        <v>199</v>
      </c>
      <c r="K27" s="117" t="s">
        <v>199</v>
      </c>
      <c r="L27" s="117" t="s">
        <v>199</v>
      </c>
      <c r="M27" s="134" t="s">
        <v>303</v>
      </c>
      <c r="N27" s="117" t="s">
        <v>285</v>
      </c>
      <c r="O27" s="117" t="s">
        <v>304</v>
      </c>
      <c r="P27" s="117" t="s">
        <v>287</v>
      </c>
      <c r="Q27" s="117"/>
      <c r="R27" s="117" t="s">
        <v>280</v>
      </c>
      <c r="S27" s="121">
        <v>45413</v>
      </c>
      <c r="T27" s="135">
        <v>45535</v>
      </c>
      <c r="U27" s="121" t="s">
        <v>281</v>
      </c>
      <c r="V27" s="122" t="s">
        <v>199</v>
      </c>
      <c r="W27" s="122" t="s">
        <v>199</v>
      </c>
      <c r="X27" s="123"/>
      <c r="Y27" s="117" t="s">
        <v>245</v>
      </c>
      <c r="Z27" s="117" t="s">
        <v>199</v>
      </c>
      <c r="AA27" s="117" t="s">
        <v>199</v>
      </c>
      <c r="AB27" s="117" t="s">
        <v>199</v>
      </c>
      <c r="AC27" s="117" t="s">
        <v>199</v>
      </c>
      <c r="AD27" s="117" t="s">
        <v>209</v>
      </c>
      <c r="AE27" s="117" t="s">
        <v>199</v>
      </c>
      <c r="AF27" s="117" t="s">
        <v>199</v>
      </c>
      <c r="AG27" s="117" t="s">
        <v>199</v>
      </c>
      <c r="AH27" s="117" t="s">
        <v>199</v>
      </c>
      <c r="AI27" s="117" t="s">
        <v>199</v>
      </c>
      <c r="AJ27" s="117" t="s">
        <v>199</v>
      </c>
      <c r="AK27" s="117" t="s">
        <v>199</v>
      </c>
      <c r="AL27" s="117" t="s">
        <v>283</v>
      </c>
    </row>
    <row r="28" spans="2:38" s="125" customFormat="1" ht="213.75" hidden="1">
      <c r="B28" s="117" t="s">
        <v>193</v>
      </c>
      <c r="C28" s="118" t="s">
        <v>194</v>
      </c>
      <c r="D28" s="117" t="s">
        <v>250</v>
      </c>
      <c r="E28" s="130" t="s">
        <v>251</v>
      </c>
      <c r="F28" s="133" t="s">
        <v>269</v>
      </c>
      <c r="G28" s="133"/>
      <c r="H28" s="117" t="s">
        <v>198</v>
      </c>
      <c r="I28" s="117" t="s">
        <v>253</v>
      </c>
      <c r="J28" s="117" t="s">
        <v>199</v>
      </c>
      <c r="K28" s="117" t="s">
        <v>199</v>
      </c>
      <c r="L28" s="117" t="s">
        <v>199</v>
      </c>
      <c r="M28" s="133" t="s">
        <v>305</v>
      </c>
      <c r="N28" s="117" t="s">
        <v>290</v>
      </c>
      <c r="O28" s="117" t="s">
        <v>306</v>
      </c>
      <c r="P28" s="117" t="s">
        <v>292</v>
      </c>
      <c r="Q28" s="117"/>
      <c r="R28" s="117" t="s">
        <v>280</v>
      </c>
      <c r="S28" s="121">
        <v>45413</v>
      </c>
      <c r="T28" s="135">
        <v>45535</v>
      </c>
      <c r="U28" s="121" t="s">
        <v>281</v>
      </c>
      <c r="V28" s="122">
        <v>90135064</v>
      </c>
      <c r="W28" s="120" t="s">
        <v>307</v>
      </c>
      <c r="X28" s="123"/>
      <c r="Y28" s="117" t="s">
        <v>245</v>
      </c>
      <c r="Z28" s="117" t="s">
        <v>199</v>
      </c>
      <c r="AA28" s="117" t="s">
        <v>199</v>
      </c>
      <c r="AB28" s="117" t="s">
        <v>199</v>
      </c>
      <c r="AC28" s="117" t="s">
        <v>199</v>
      </c>
      <c r="AD28" s="117" t="s">
        <v>209</v>
      </c>
      <c r="AE28" s="117" t="s">
        <v>248</v>
      </c>
      <c r="AF28" s="117" t="s">
        <v>199</v>
      </c>
      <c r="AG28" s="117" t="s">
        <v>199</v>
      </c>
      <c r="AH28" s="117" t="s">
        <v>199</v>
      </c>
      <c r="AI28" s="117" t="s">
        <v>199</v>
      </c>
      <c r="AJ28" s="117" t="s">
        <v>199</v>
      </c>
      <c r="AK28" s="117" t="s">
        <v>199</v>
      </c>
      <c r="AL28" s="117" t="s">
        <v>294</v>
      </c>
    </row>
    <row r="29" spans="2:38" s="125" customFormat="1" ht="213.75" hidden="1">
      <c r="B29" s="117" t="s">
        <v>193</v>
      </c>
      <c r="C29" s="118" t="s">
        <v>194</v>
      </c>
      <c r="D29" s="117" t="s">
        <v>250</v>
      </c>
      <c r="E29" s="130" t="s">
        <v>251</v>
      </c>
      <c r="F29" s="133" t="s">
        <v>269</v>
      </c>
      <c r="G29" s="133"/>
      <c r="H29" s="117" t="s">
        <v>198</v>
      </c>
      <c r="I29" s="117" t="s">
        <v>253</v>
      </c>
      <c r="J29" s="117" t="s">
        <v>199</v>
      </c>
      <c r="K29" s="117" t="s">
        <v>199</v>
      </c>
      <c r="L29" s="117" t="s">
        <v>199</v>
      </c>
      <c r="M29" s="130" t="s">
        <v>308</v>
      </c>
      <c r="N29" s="117" t="s">
        <v>296</v>
      </c>
      <c r="O29" s="117" t="s">
        <v>309</v>
      </c>
      <c r="P29" s="117" t="s">
        <v>298</v>
      </c>
      <c r="Q29" s="117"/>
      <c r="R29" s="117" t="s">
        <v>280</v>
      </c>
      <c r="S29" s="121">
        <v>45413</v>
      </c>
      <c r="T29" s="135">
        <v>45535</v>
      </c>
      <c r="U29" s="121" t="s">
        <v>281</v>
      </c>
      <c r="V29" s="136" t="s">
        <v>310</v>
      </c>
      <c r="W29" s="120" t="s">
        <v>311</v>
      </c>
      <c r="X29" s="123"/>
      <c r="Y29" s="117" t="s">
        <v>245</v>
      </c>
      <c r="Z29" s="117" t="s">
        <v>199</v>
      </c>
      <c r="AA29" s="117" t="s">
        <v>199</v>
      </c>
      <c r="AB29" s="117" t="s">
        <v>199</v>
      </c>
      <c r="AC29" s="117" t="s">
        <v>199</v>
      </c>
      <c r="AD29" s="117" t="s">
        <v>209</v>
      </c>
      <c r="AE29" s="117" t="s">
        <v>248</v>
      </c>
      <c r="AF29" s="117" t="s">
        <v>199</v>
      </c>
      <c r="AG29" s="117" t="s">
        <v>199</v>
      </c>
      <c r="AH29" s="117" t="s">
        <v>199</v>
      </c>
      <c r="AI29" s="117" t="s">
        <v>199</v>
      </c>
      <c r="AJ29" s="117" t="s">
        <v>199</v>
      </c>
      <c r="AK29" s="117" t="s">
        <v>199</v>
      </c>
      <c r="AL29" s="117" t="s">
        <v>283</v>
      </c>
    </row>
    <row r="30" spans="2:38" s="125" customFormat="1" ht="213.75" hidden="1">
      <c r="B30" s="117" t="s">
        <v>193</v>
      </c>
      <c r="C30" s="118" t="s">
        <v>194</v>
      </c>
      <c r="D30" s="117" t="s">
        <v>250</v>
      </c>
      <c r="E30" s="130" t="s">
        <v>251</v>
      </c>
      <c r="F30" s="133" t="s">
        <v>269</v>
      </c>
      <c r="G30" s="133"/>
      <c r="H30" s="117" t="s">
        <v>198</v>
      </c>
      <c r="I30" s="117" t="s">
        <v>253</v>
      </c>
      <c r="J30" s="117" t="s">
        <v>199</v>
      </c>
      <c r="K30" s="117" t="s">
        <v>199</v>
      </c>
      <c r="L30" s="117" t="s">
        <v>199</v>
      </c>
      <c r="M30" s="133" t="s">
        <v>312</v>
      </c>
      <c r="N30" s="117" t="s">
        <v>277</v>
      </c>
      <c r="O30" s="117" t="s">
        <v>313</v>
      </c>
      <c r="P30" s="117" t="s">
        <v>279</v>
      </c>
      <c r="Q30" s="117"/>
      <c r="R30" s="117" t="s">
        <v>280</v>
      </c>
      <c r="S30" s="121">
        <v>45536</v>
      </c>
      <c r="T30" s="135">
        <v>45626</v>
      </c>
      <c r="U30" s="121" t="s">
        <v>281</v>
      </c>
      <c r="V30" s="122" t="s">
        <v>199</v>
      </c>
      <c r="W30" s="117" t="s">
        <v>199</v>
      </c>
      <c r="X30" s="123"/>
      <c r="Y30" s="117" t="s">
        <v>245</v>
      </c>
      <c r="Z30" s="117" t="s">
        <v>199</v>
      </c>
      <c r="AA30" s="117" t="s">
        <v>199</v>
      </c>
      <c r="AB30" s="117" t="s">
        <v>199</v>
      </c>
      <c r="AC30" s="117" t="s">
        <v>199</v>
      </c>
      <c r="AD30" s="117" t="s">
        <v>209</v>
      </c>
      <c r="AE30" s="117" t="s">
        <v>199</v>
      </c>
      <c r="AF30" s="117" t="s">
        <v>199</v>
      </c>
      <c r="AG30" s="117" t="s">
        <v>199</v>
      </c>
      <c r="AH30" s="117" t="s">
        <v>199</v>
      </c>
      <c r="AI30" s="117" t="s">
        <v>199</v>
      </c>
      <c r="AJ30" s="117" t="s">
        <v>199</v>
      </c>
      <c r="AK30" s="117" t="s">
        <v>199</v>
      </c>
      <c r="AL30" s="117" t="s">
        <v>283</v>
      </c>
    </row>
    <row r="31" spans="2:38" s="125" customFormat="1" ht="213.75" hidden="1">
      <c r="B31" s="117" t="s">
        <v>193</v>
      </c>
      <c r="C31" s="118" t="s">
        <v>194</v>
      </c>
      <c r="D31" s="117" t="s">
        <v>250</v>
      </c>
      <c r="E31" s="130" t="s">
        <v>251</v>
      </c>
      <c r="F31" s="133" t="s">
        <v>269</v>
      </c>
      <c r="G31" s="133"/>
      <c r="H31" s="117" t="s">
        <v>198</v>
      </c>
      <c r="I31" s="117" t="s">
        <v>253</v>
      </c>
      <c r="J31" s="117" t="s">
        <v>199</v>
      </c>
      <c r="K31" s="117" t="s">
        <v>199</v>
      </c>
      <c r="L31" s="117" t="s">
        <v>199</v>
      </c>
      <c r="M31" s="134" t="s">
        <v>314</v>
      </c>
      <c r="N31" s="117" t="s">
        <v>285</v>
      </c>
      <c r="O31" s="117" t="s">
        <v>315</v>
      </c>
      <c r="P31" s="117" t="s">
        <v>287</v>
      </c>
      <c r="Q31" s="117"/>
      <c r="R31" s="117" t="s">
        <v>280</v>
      </c>
      <c r="S31" s="121">
        <v>45536</v>
      </c>
      <c r="T31" s="135">
        <v>45626</v>
      </c>
      <c r="U31" s="121" t="s">
        <v>281</v>
      </c>
      <c r="V31" s="122" t="s">
        <v>199</v>
      </c>
      <c r="W31" s="117" t="s">
        <v>199</v>
      </c>
      <c r="X31" s="123"/>
      <c r="Y31" s="117" t="s">
        <v>245</v>
      </c>
      <c r="Z31" s="117" t="s">
        <v>199</v>
      </c>
      <c r="AA31" s="117" t="s">
        <v>199</v>
      </c>
      <c r="AB31" s="117" t="s">
        <v>199</v>
      </c>
      <c r="AC31" s="117" t="s">
        <v>199</v>
      </c>
      <c r="AD31" s="117" t="s">
        <v>209</v>
      </c>
      <c r="AE31" s="117" t="s">
        <v>199</v>
      </c>
      <c r="AF31" s="117" t="s">
        <v>199</v>
      </c>
      <c r="AG31" s="117" t="s">
        <v>199</v>
      </c>
      <c r="AH31" s="117" t="s">
        <v>199</v>
      </c>
      <c r="AI31" s="117" t="s">
        <v>199</v>
      </c>
      <c r="AJ31" s="117" t="s">
        <v>199</v>
      </c>
      <c r="AK31" s="117" t="s">
        <v>199</v>
      </c>
      <c r="AL31" s="117" t="s">
        <v>283</v>
      </c>
    </row>
    <row r="32" spans="2:38" s="125" customFormat="1" ht="213.75" hidden="1">
      <c r="B32" s="117" t="s">
        <v>193</v>
      </c>
      <c r="C32" s="118" t="s">
        <v>194</v>
      </c>
      <c r="D32" s="117" t="s">
        <v>250</v>
      </c>
      <c r="E32" s="130" t="s">
        <v>251</v>
      </c>
      <c r="F32" s="133" t="s">
        <v>269</v>
      </c>
      <c r="G32" s="133"/>
      <c r="H32" s="117" t="s">
        <v>198</v>
      </c>
      <c r="I32" s="117" t="s">
        <v>253</v>
      </c>
      <c r="J32" s="117" t="s">
        <v>199</v>
      </c>
      <c r="K32" s="117" t="s">
        <v>199</v>
      </c>
      <c r="L32" s="117" t="s">
        <v>199</v>
      </c>
      <c r="M32" s="133" t="s">
        <v>316</v>
      </c>
      <c r="N32" s="117" t="s">
        <v>290</v>
      </c>
      <c r="O32" s="117" t="s">
        <v>317</v>
      </c>
      <c r="P32" s="117" t="s">
        <v>292</v>
      </c>
      <c r="Q32" s="117"/>
      <c r="R32" s="117" t="s">
        <v>280</v>
      </c>
      <c r="S32" s="121">
        <v>45536</v>
      </c>
      <c r="T32" s="135">
        <v>45626</v>
      </c>
      <c r="U32" s="121" t="s">
        <v>281</v>
      </c>
      <c r="V32" s="122" t="s">
        <v>199</v>
      </c>
      <c r="W32" s="117" t="s">
        <v>199</v>
      </c>
      <c r="X32" s="123"/>
      <c r="Y32" s="117" t="s">
        <v>245</v>
      </c>
      <c r="Z32" s="117" t="s">
        <v>199</v>
      </c>
      <c r="AA32" s="117" t="s">
        <v>199</v>
      </c>
      <c r="AB32" s="117" t="s">
        <v>199</v>
      </c>
      <c r="AC32" s="117" t="s">
        <v>199</v>
      </c>
      <c r="AD32" s="117" t="s">
        <v>209</v>
      </c>
      <c r="AE32" s="117" t="s">
        <v>199</v>
      </c>
      <c r="AF32" s="117" t="s">
        <v>199</v>
      </c>
      <c r="AG32" s="117" t="s">
        <v>199</v>
      </c>
      <c r="AH32" s="117" t="s">
        <v>199</v>
      </c>
      <c r="AI32" s="117" t="s">
        <v>199</v>
      </c>
      <c r="AJ32" s="117" t="s">
        <v>199</v>
      </c>
      <c r="AK32" s="117" t="s">
        <v>199</v>
      </c>
      <c r="AL32" s="117" t="s">
        <v>294</v>
      </c>
    </row>
    <row r="33" spans="2:38" s="125" customFormat="1" ht="213.75" hidden="1">
      <c r="B33" s="117" t="s">
        <v>193</v>
      </c>
      <c r="C33" s="118" t="s">
        <v>194</v>
      </c>
      <c r="D33" s="117" t="s">
        <v>250</v>
      </c>
      <c r="E33" s="130" t="s">
        <v>251</v>
      </c>
      <c r="F33" s="133" t="s">
        <v>269</v>
      </c>
      <c r="G33" s="133"/>
      <c r="H33" s="117" t="s">
        <v>198</v>
      </c>
      <c r="I33" s="117" t="s">
        <v>253</v>
      </c>
      <c r="J33" s="117" t="s">
        <v>199</v>
      </c>
      <c r="K33" s="117" t="s">
        <v>199</v>
      </c>
      <c r="L33" s="117" t="s">
        <v>199</v>
      </c>
      <c r="M33" s="130" t="s">
        <v>318</v>
      </c>
      <c r="N33" s="117" t="s">
        <v>296</v>
      </c>
      <c r="O33" s="117" t="s">
        <v>319</v>
      </c>
      <c r="P33" s="117" t="s">
        <v>298</v>
      </c>
      <c r="Q33" s="117"/>
      <c r="R33" s="117" t="s">
        <v>280</v>
      </c>
      <c r="S33" s="121">
        <v>45536</v>
      </c>
      <c r="T33" s="135">
        <v>45626</v>
      </c>
      <c r="U33" s="121" t="s">
        <v>281</v>
      </c>
      <c r="V33" s="122">
        <v>5000000</v>
      </c>
      <c r="W33" s="120">
        <v>174</v>
      </c>
      <c r="X33" s="123"/>
      <c r="Y33" s="117" t="s">
        <v>245</v>
      </c>
      <c r="Z33" s="117" t="s">
        <v>199</v>
      </c>
      <c r="AA33" s="117" t="s">
        <v>199</v>
      </c>
      <c r="AB33" s="117" t="s">
        <v>199</v>
      </c>
      <c r="AC33" s="117" t="s">
        <v>199</v>
      </c>
      <c r="AD33" s="117" t="s">
        <v>209</v>
      </c>
      <c r="AE33" s="117" t="s">
        <v>199</v>
      </c>
      <c r="AF33" s="117" t="s">
        <v>199</v>
      </c>
      <c r="AG33" s="117" t="s">
        <v>199</v>
      </c>
      <c r="AH33" s="117" t="s">
        <v>199</v>
      </c>
      <c r="AI33" s="117" t="s">
        <v>199</v>
      </c>
      <c r="AJ33" s="117" t="s">
        <v>199</v>
      </c>
      <c r="AK33" s="117" t="s">
        <v>199</v>
      </c>
      <c r="AL33" s="117" t="s">
        <v>283</v>
      </c>
    </row>
    <row r="34" spans="2:38" s="125" customFormat="1" ht="270.75" hidden="1">
      <c r="B34" s="117" t="s">
        <v>193</v>
      </c>
      <c r="C34" s="118" t="s">
        <v>194</v>
      </c>
      <c r="D34" s="117" t="s">
        <v>250</v>
      </c>
      <c r="E34" s="130" t="s">
        <v>251</v>
      </c>
      <c r="F34" s="131" t="s">
        <v>320</v>
      </c>
      <c r="G34" s="131"/>
      <c r="H34" s="117" t="s">
        <v>198</v>
      </c>
      <c r="I34" s="117" t="s">
        <v>253</v>
      </c>
      <c r="J34" s="117" t="s">
        <v>254</v>
      </c>
      <c r="K34" s="117" t="s">
        <v>199</v>
      </c>
      <c r="L34" s="117" t="s">
        <v>199</v>
      </c>
      <c r="M34" s="131" t="s">
        <v>321</v>
      </c>
      <c r="N34" s="117" t="s">
        <v>322</v>
      </c>
      <c r="O34" s="120" t="s">
        <v>323</v>
      </c>
      <c r="P34" s="117" t="s">
        <v>242</v>
      </c>
      <c r="Q34" s="117" t="s">
        <v>324</v>
      </c>
      <c r="R34" s="120" t="s">
        <v>260</v>
      </c>
      <c r="S34" s="121">
        <v>45293</v>
      </c>
      <c r="T34" s="121">
        <v>45382</v>
      </c>
      <c r="U34" s="132" t="s">
        <v>260</v>
      </c>
      <c r="V34" s="122"/>
      <c r="W34" s="117"/>
      <c r="X34" s="123">
        <v>0.45</v>
      </c>
      <c r="Y34" s="117" t="s">
        <v>207</v>
      </c>
      <c r="Z34" s="117" t="s">
        <v>208</v>
      </c>
      <c r="AA34" s="117" t="s">
        <v>199</v>
      </c>
      <c r="AB34" s="117" t="s">
        <v>199</v>
      </c>
      <c r="AC34" s="117" t="s">
        <v>199</v>
      </c>
      <c r="AD34" s="117" t="s">
        <v>209</v>
      </c>
      <c r="AE34" s="117" t="s">
        <v>199</v>
      </c>
      <c r="AF34" s="117" t="s">
        <v>199</v>
      </c>
      <c r="AG34" s="117" t="s">
        <v>199</v>
      </c>
      <c r="AH34" s="117" t="s">
        <v>199</v>
      </c>
      <c r="AI34" s="117" t="s">
        <v>199</v>
      </c>
      <c r="AJ34" s="117" t="s">
        <v>199</v>
      </c>
      <c r="AK34" s="117" t="s">
        <v>199</v>
      </c>
      <c r="AL34" s="120" t="s">
        <v>261</v>
      </c>
    </row>
    <row r="35" spans="2:38" s="125" customFormat="1" ht="270.75" hidden="1">
      <c r="B35" s="117" t="s">
        <v>193</v>
      </c>
      <c r="C35" s="118" t="s">
        <v>194</v>
      </c>
      <c r="D35" s="117" t="s">
        <v>250</v>
      </c>
      <c r="E35" s="130" t="s">
        <v>251</v>
      </c>
      <c r="F35" s="131" t="s">
        <v>320</v>
      </c>
      <c r="G35" s="131"/>
      <c r="H35" s="117" t="s">
        <v>198</v>
      </c>
      <c r="I35" s="117" t="s">
        <v>253</v>
      </c>
      <c r="J35" s="117" t="s">
        <v>254</v>
      </c>
      <c r="K35" s="117" t="s">
        <v>199</v>
      </c>
      <c r="L35" s="117" t="s">
        <v>199</v>
      </c>
      <c r="M35" s="131" t="s">
        <v>325</v>
      </c>
      <c r="N35" s="117" t="s">
        <v>326</v>
      </c>
      <c r="O35" s="120" t="s">
        <v>327</v>
      </c>
      <c r="P35" s="117" t="s">
        <v>242</v>
      </c>
      <c r="Q35" s="117" t="s">
        <v>328</v>
      </c>
      <c r="R35" s="120" t="s">
        <v>260</v>
      </c>
      <c r="S35" s="121">
        <v>45293</v>
      </c>
      <c r="T35" s="121">
        <v>45412</v>
      </c>
      <c r="U35" s="132" t="s">
        <v>260</v>
      </c>
      <c r="V35" s="122"/>
      <c r="W35" s="117"/>
      <c r="X35" s="123">
        <v>0.1</v>
      </c>
      <c r="Y35" s="117" t="s">
        <v>207</v>
      </c>
      <c r="Z35" s="117" t="s">
        <v>208</v>
      </c>
      <c r="AA35" s="117" t="s">
        <v>199</v>
      </c>
      <c r="AB35" s="117" t="s">
        <v>199</v>
      </c>
      <c r="AC35" s="117" t="s">
        <v>199</v>
      </c>
      <c r="AD35" s="117" t="s">
        <v>209</v>
      </c>
      <c r="AE35" s="117" t="s">
        <v>199</v>
      </c>
      <c r="AF35" s="117" t="s">
        <v>199</v>
      </c>
      <c r="AG35" s="117" t="s">
        <v>199</v>
      </c>
      <c r="AH35" s="117" t="s">
        <v>199</v>
      </c>
      <c r="AI35" s="117" t="s">
        <v>199</v>
      </c>
      <c r="AJ35" s="117" t="s">
        <v>199</v>
      </c>
      <c r="AK35" s="117" t="s">
        <v>199</v>
      </c>
      <c r="AL35" s="120" t="s">
        <v>261</v>
      </c>
    </row>
    <row r="36" spans="2:38" s="125" customFormat="1" ht="270.75" hidden="1">
      <c r="B36" s="117" t="s">
        <v>193</v>
      </c>
      <c r="C36" s="118" t="s">
        <v>194</v>
      </c>
      <c r="D36" s="117" t="s">
        <v>250</v>
      </c>
      <c r="E36" s="130" t="s">
        <v>251</v>
      </c>
      <c r="F36" s="131" t="s">
        <v>320</v>
      </c>
      <c r="G36" s="131"/>
      <c r="H36" s="117" t="s">
        <v>198</v>
      </c>
      <c r="I36" s="117" t="s">
        <v>253</v>
      </c>
      <c r="J36" s="117" t="s">
        <v>254</v>
      </c>
      <c r="K36" s="117" t="s">
        <v>199</v>
      </c>
      <c r="L36" s="117" t="s">
        <v>199</v>
      </c>
      <c r="M36" s="131" t="s">
        <v>329</v>
      </c>
      <c r="N36" s="117" t="s">
        <v>330</v>
      </c>
      <c r="O36" s="120" t="s">
        <v>331</v>
      </c>
      <c r="P36" s="117" t="s">
        <v>218</v>
      </c>
      <c r="Q36" s="117" t="s">
        <v>332</v>
      </c>
      <c r="R36" s="120" t="s">
        <v>220</v>
      </c>
      <c r="S36" s="121">
        <v>45293</v>
      </c>
      <c r="T36" s="121">
        <v>45595</v>
      </c>
      <c r="U36" s="120" t="s">
        <v>72</v>
      </c>
      <c r="V36" s="122"/>
      <c r="W36" s="117"/>
      <c r="X36" s="123"/>
      <c r="Y36" s="117" t="s">
        <v>208</v>
      </c>
      <c r="Z36" s="117" t="s">
        <v>232</v>
      </c>
      <c r="AA36" s="117" t="s">
        <v>233</v>
      </c>
      <c r="AB36" s="117" t="s">
        <v>199</v>
      </c>
      <c r="AC36" s="117" t="s">
        <v>199</v>
      </c>
      <c r="AD36" s="117" t="s">
        <v>209</v>
      </c>
      <c r="AE36" s="117" t="s">
        <v>199</v>
      </c>
      <c r="AF36" s="117" t="s">
        <v>199</v>
      </c>
      <c r="AG36" s="117" t="s">
        <v>199</v>
      </c>
      <c r="AH36" s="117" t="s">
        <v>199</v>
      </c>
      <c r="AI36" s="117" t="s">
        <v>199</v>
      </c>
      <c r="AJ36" s="117" t="s">
        <v>199</v>
      </c>
      <c r="AK36" s="117" t="s">
        <v>199</v>
      </c>
      <c r="AL36" s="120" t="s">
        <v>234</v>
      </c>
    </row>
    <row r="37" spans="2:38" s="125" customFormat="1" ht="270.75" hidden="1">
      <c r="B37" s="117" t="s">
        <v>193</v>
      </c>
      <c r="C37" s="118" t="s">
        <v>194</v>
      </c>
      <c r="D37" s="117" t="s">
        <v>250</v>
      </c>
      <c r="E37" s="130" t="s">
        <v>251</v>
      </c>
      <c r="F37" s="131" t="s">
        <v>320</v>
      </c>
      <c r="G37" s="131"/>
      <c r="H37" s="117" t="s">
        <v>198</v>
      </c>
      <c r="I37" s="117" t="s">
        <v>253</v>
      </c>
      <c r="J37" s="117" t="s">
        <v>254</v>
      </c>
      <c r="K37" s="117" t="s">
        <v>199</v>
      </c>
      <c r="L37" s="117" t="s">
        <v>199</v>
      </c>
      <c r="M37" s="131" t="s">
        <v>333</v>
      </c>
      <c r="N37" s="117" t="s">
        <v>334</v>
      </c>
      <c r="O37" s="120" t="s">
        <v>223</v>
      </c>
      <c r="P37" s="117" t="s">
        <v>242</v>
      </c>
      <c r="Q37" s="117" t="s">
        <v>328</v>
      </c>
      <c r="R37" s="120" t="s">
        <v>260</v>
      </c>
      <c r="S37" s="121">
        <v>45293</v>
      </c>
      <c r="T37" s="121">
        <v>45595</v>
      </c>
      <c r="U37" s="132" t="s">
        <v>260</v>
      </c>
      <c r="V37" s="122"/>
      <c r="W37" s="117"/>
      <c r="X37" s="123">
        <v>0.3</v>
      </c>
      <c r="Y37" s="117" t="s">
        <v>207</v>
      </c>
      <c r="Z37" s="117" t="s">
        <v>208</v>
      </c>
      <c r="AA37" s="117" t="s">
        <v>199</v>
      </c>
      <c r="AB37" s="117" t="s">
        <v>199</v>
      </c>
      <c r="AC37" s="117" t="s">
        <v>199</v>
      </c>
      <c r="AD37" s="117" t="s">
        <v>209</v>
      </c>
      <c r="AE37" s="117" t="s">
        <v>199</v>
      </c>
      <c r="AF37" s="117" t="s">
        <v>199</v>
      </c>
      <c r="AG37" s="117" t="s">
        <v>199</v>
      </c>
      <c r="AH37" s="117" t="s">
        <v>199</v>
      </c>
      <c r="AI37" s="117" t="s">
        <v>199</v>
      </c>
      <c r="AJ37" s="117" t="s">
        <v>199</v>
      </c>
      <c r="AK37" s="117" t="s">
        <v>199</v>
      </c>
      <c r="AL37" s="120" t="s">
        <v>261</v>
      </c>
    </row>
    <row r="38" spans="2:38" s="125" customFormat="1" ht="270.75" hidden="1">
      <c r="B38" s="117" t="s">
        <v>193</v>
      </c>
      <c r="C38" s="118" t="s">
        <v>194</v>
      </c>
      <c r="D38" s="117" t="s">
        <v>250</v>
      </c>
      <c r="E38" s="130" t="s">
        <v>251</v>
      </c>
      <c r="F38" s="131" t="s">
        <v>320</v>
      </c>
      <c r="G38" s="131"/>
      <c r="H38" s="117" t="s">
        <v>198</v>
      </c>
      <c r="I38" s="117" t="s">
        <v>253</v>
      </c>
      <c r="J38" s="117" t="s">
        <v>254</v>
      </c>
      <c r="K38" s="117" t="s">
        <v>199</v>
      </c>
      <c r="L38" s="117" t="s">
        <v>199</v>
      </c>
      <c r="M38" s="131" t="s">
        <v>255</v>
      </c>
      <c r="N38" s="117" t="s">
        <v>335</v>
      </c>
      <c r="O38" s="120" t="s">
        <v>336</v>
      </c>
      <c r="P38" s="117" t="s">
        <v>242</v>
      </c>
      <c r="Q38" s="117" t="s">
        <v>324</v>
      </c>
      <c r="R38" s="120" t="s">
        <v>260</v>
      </c>
      <c r="S38" s="121">
        <v>45293</v>
      </c>
      <c r="T38" s="121">
        <v>45611</v>
      </c>
      <c r="U38" s="132" t="s">
        <v>260</v>
      </c>
      <c r="V38" s="122"/>
      <c r="W38" s="117"/>
      <c r="X38" s="123">
        <v>0.05</v>
      </c>
      <c r="Y38" s="117" t="s">
        <v>207</v>
      </c>
      <c r="Z38" s="117" t="s">
        <v>208</v>
      </c>
      <c r="AA38" s="117" t="s">
        <v>199</v>
      </c>
      <c r="AB38" s="117" t="s">
        <v>199</v>
      </c>
      <c r="AC38" s="117" t="s">
        <v>199</v>
      </c>
      <c r="AD38" s="117" t="s">
        <v>209</v>
      </c>
      <c r="AE38" s="117" t="s">
        <v>199</v>
      </c>
      <c r="AF38" s="117" t="s">
        <v>199</v>
      </c>
      <c r="AG38" s="117" t="s">
        <v>199</v>
      </c>
      <c r="AH38" s="117" t="s">
        <v>199</v>
      </c>
      <c r="AI38" s="117" t="s">
        <v>199</v>
      </c>
      <c r="AJ38" s="117" t="s">
        <v>199</v>
      </c>
      <c r="AK38" s="117" t="s">
        <v>199</v>
      </c>
      <c r="AL38" s="120" t="s">
        <v>261</v>
      </c>
    </row>
    <row r="39" spans="2:38" s="125" customFormat="1" ht="270.75" hidden="1">
      <c r="B39" s="117" t="s">
        <v>193</v>
      </c>
      <c r="C39" s="118" t="s">
        <v>194</v>
      </c>
      <c r="D39" s="117" t="s">
        <v>250</v>
      </c>
      <c r="E39" s="130" t="s">
        <v>251</v>
      </c>
      <c r="F39" s="131" t="s">
        <v>320</v>
      </c>
      <c r="G39" s="131"/>
      <c r="H39" s="117" t="s">
        <v>198</v>
      </c>
      <c r="I39" s="117" t="s">
        <v>253</v>
      </c>
      <c r="J39" s="117" t="s">
        <v>254</v>
      </c>
      <c r="K39" s="117" t="s">
        <v>199</v>
      </c>
      <c r="L39" s="117" t="s">
        <v>199</v>
      </c>
      <c r="M39" s="131" t="s">
        <v>337</v>
      </c>
      <c r="N39" s="117" t="s">
        <v>338</v>
      </c>
      <c r="O39" s="120" t="s">
        <v>339</v>
      </c>
      <c r="P39" s="117" t="s">
        <v>230</v>
      </c>
      <c r="Q39" s="117" t="s">
        <v>231</v>
      </c>
      <c r="R39" s="120" t="s">
        <v>220</v>
      </c>
      <c r="S39" s="121">
        <v>45612</v>
      </c>
      <c r="T39" s="121">
        <v>45641</v>
      </c>
      <c r="U39" s="120" t="s">
        <v>72</v>
      </c>
      <c r="V39" s="122"/>
      <c r="W39" s="117"/>
      <c r="X39" s="123"/>
      <c r="Y39" s="117" t="s">
        <v>208</v>
      </c>
      <c r="Z39" s="117" t="s">
        <v>232</v>
      </c>
      <c r="AA39" s="117" t="s">
        <v>233</v>
      </c>
      <c r="AB39" s="117" t="s">
        <v>199</v>
      </c>
      <c r="AC39" s="117" t="s">
        <v>199</v>
      </c>
      <c r="AD39" s="117" t="s">
        <v>209</v>
      </c>
      <c r="AE39" s="117" t="s">
        <v>199</v>
      </c>
      <c r="AF39" s="117" t="s">
        <v>199</v>
      </c>
      <c r="AG39" s="117" t="s">
        <v>199</v>
      </c>
      <c r="AH39" s="117" t="s">
        <v>199</v>
      </c>
      <c r="AI39" s="117" t="s">
        <v>199</v>
      </c>
      <c r="AJ39" s="117" t="s">
        <v>199</v>
      </c>
      <c r="AK39" s="117" t="s">
        <v>199</v>
      </c>
      <c r="AL39" s="120" t="s">
        <v>234</v>
      </c>
    </row>
    <row r="40" spans="2:38" s="125" customFormat="1" ht="270.75" hidden="1">
      <c r="B40" s="117" t="s">
        <v>193</v>
      </c>
      <c r="C40" s="118" t="s">
        <v>194</v>
      </c>
      <c r="D40" s="117" t="s">
        <v>250</v>
      </c>
      <c r="E40" s="130" t="s">
        <v>251</v>
      </c>
      <c r="F40" s="131" t="s">
        <v>320</v>
      </c>
      <c r="G40" s="131"/>
      <c r="H40" s="117" t="s">
        <v>198</v>
      </c>
      <c r="I40" s="117" t="s">
        <v>253</v>
      </c>
      <c r="J40" s="117" t="s">
        <v>254</v>
      </c>
      <c r="K40" s="117" t="s">
        <v>199</v>
      </c>
      <c r="L40" s="117" t="s">
        <v>199</v>
      </c>
      <c r="M40" s="131" t="s">
        <v>340</v>
      </c>
      <c r="N40" s="117" t="s">
        <v>340</v>
      </c>
      <c r="O40" s="120" t="s">
        <v>341</v>
      </c>
      <c r="P40" s="117" t="s">
        <v>242</v>
      </c>
      <c r="Q40" s="117" t="s">
        <v>342</v>
      </c>
      <c r="R40" s="120" t="s">
        <v>260</v>
      </c>
      <c r="S40" s="121">
        <v>45293</v>
      </c>
      <c r="T40" s="121">
        <v>45625</v>
      </c>
      <c r="U40" s="132" t="s">
        <v>260</v>
      </c>
      <c r="V40" s="122"/>
      <c r="W40" s="117"/>
      <c r="X40" s="123">
        <v>0.1</v>
      </c>
      <c r="Y40" s="117" t="s">
        <v>207</v>
      </c>
      <c r="Z40" s="117" t="s">
        <v>208</v>
      </c>
      <c r="AA40" s="117" t="s">
        <v>199</v>
      </c>
      <c r="AB40" s="117" t="s">
        <v>199</v>
      </c>
      <c r="AC40" s="117" t="s">
        <v>199</v>
      </c>
      <c r="AD40" s="117" t="s">
        <v>209</v>
      </c>
      <c r="AE40" s="117" t="s">
        <v>199</v>
      </c>
      <c r="AF40" s="117" t="s">
        <v>199</v>
      </c>
      <c r="AG40" s="117" t="s">
        <v>199</v>
      </c>
      <c r="AH40" s="117" t="s">
        <v>199</v>
      </c>
      <c r="AI40" s="117" t="s">
        <v>199</v>
      </c>
      <c r="AJ40" s="117" t="s">
        <v>199</v>
      </c>
      <c r="AK40" s="117" t="s">
        <v>199</v>
      </c>
      <c r="AL40" s="120" t="s">
        <v>261</v>
      </c>
    </row>
    <row r="41" spans="2:38" s="125" customFormat="1" ht="270.75" hidden="1">
      <c r="B41" s="117" t="s">
        <v>193</v>
      </c>
      <c r="C41" s="118" t="s">
        <v>194</v>
      </c>
      <c r="D41" s="117" t="s">
        <v>250</v>
      </c>
      <c r="E41" s="130" t="s">
        <v>251</v>
      </c>
      <c r="F41" s="131" t="s">
        <v>343</v>
      </c>
      <c r="G41" s="131"/>
      <c r="H41" s="117" t="s">
        <v>198</v>
      </c>
      <c r="I41" s="117" t="s">
        <v>253</v>
      </c>
      <c r="J41" s="117" t="s">
        <v>254</v>
      </c>
      <c r="K41" s="117" t="s">
        <v>199</v>
      </c>
      <c r="L41" s="117" t="s">
        <v>199</v>
      </c>
      <c r="M41" s="131" t="s">
        <v>344</v>
      </c>
      <c r="N41" s="117" t="s">
        <v>345</v>
      </c>
      <c r="O41" s="120" t="s">
        <v>346</v>
      </c>
      <c r="P41" s="137" t="s">
        <v>347</v>
      </c>
      <c r="Q41" s="137" t="s">
        <v>348</v>
      </c>
      <c r="R41" s="137" t="s">
        <v>349</v>
      </c>
      <c r="S41" s="121">
        <v>45306</v>
      </c>
      <c r="T41" s="121">
        <v>45321</v>
      </c>
      <c r="U41" s="135" t="s">
        <v>50</v>
      </c>
      <c r="V41" s="138" t="s">
        <v>206</v>
      </c>
      <c r="W41" s="138" t="s">
        <v>206</v>
      </c>
      <c r="X41" s="123">
        <v>0.05</v>
      </c>
      <c r="Y41" s="117" t="s">
        <v>207</v>
      </c>
      <c r="Z41" s="117" t="s">
        <v>208</v>
      </c>
      <c r="AA41" s="117" t="s">
        <v>199</v>
      </c>
      <c r="AB41" s="117" t="s">
        <v>199</v>
      </c>
      <c r="AC41" s="117" t="s">
        <v>199</v>
      </c>
      <c r="AD41" s="117" t="s">
        <v>209</v>
      </c>
      <c r="AE41" s="117" t="s">
        <v>199</v>
      </c>
      <c r="AF41" s="117" t="s">
        <v>199</v>
      </c>
      <c r="AG41" s="117" t="s">
        <v>199</v>
      </c>
      <c r="AH41" s="117" t="s">
        <v>199</v>
      </c>
      <c r="AI41" s="117" t="s">
        <v>199</v>
      </c>
      <c r="AJ41" s="117" t="s">
        <v>199</v>
      </c>
      <c r="AK41" s="117" t="s">
        <v>199</v>
      </c>
      <c r="AL41" s="120" t="s">
        <v>261</v>
      </c>
    </row>
    <row r="42" spans="2:38" s="125" customFormat="1" ht="270.75" hidden="1">
      <c r="B42" s="117" t="s">
        <v>193</v>
      </c>
      <c r="C42" s="118" t="s">
        <v>194</v>
      </c>
      <c r="D42" s="117" t="s">
        <v>250</v>
      </c>
      <c r="E42" s="130" t="s">
        <v>251</v>
      </c>
      <c r="F42" s="131" t="s">
        <v>343</v>
      </c>
      <c r="G42" s="131"/>
      <c r="H42" s="117" t="s">
        <v>198</v>
      </c>
      <c r="I42" s="117" t="s">
        <v>253</v>
      </c>
      <c r="J42" s="117" t="s">
        <v>254</v>
      </c>
      <c r="K42" s="117" t="s">
        <v>199</v>
      </c>
      <c r="L42" s="117" t="s">
        <v>199</v>
      </c>
      <c r="M42" s="131" t="s">
        <v>350</v>
      </c>
      <c r="N42" s="137" t="s">
        <v>351</v>
      </c>
      <c r="O42" s="120" t="s">
        <v>352</v>
      </c>
      <c r="P42" s="137" t="s">
        <v>347</v>
      </c>
      <c r="Q42" s="137" t="s">
        <v>348</v>
      </c>
      <c r="R42" s="137" t="s">
        <v>349</v>
      </c>
      <c r="S42" s="121">
        <v>45350</v>
      </c>
      <c r="T42" s="121">
        <v>45626</v>
      </c>
      <c r="U42" s="135" t="s">
        <v>353</v>
      </c>
      <c r="V42" s="138" t="s">
        <v>206</v>
      </c>
      <c r="W42" s="138" t="s">
        <v>206</v>
      </c>
      <c r="X42" s="123">
        <v>0.3</v>
      </c>
      <c r="Y42" s="117" t="s">
        <v>208</v>
      </c>
      <c r="Z42" s="117" t="s">
        <v>354</v>
      </c>
      <c r="AA42" s="117" t="s">
        <v>355</v>
      </c>
      <c r="AB42" s="117" t="s">
        <v>199</v>
      </c>
      <c r="AC42" s="117" t="s">
        <v>199</v>
      </c>
      <c r="AD42" s="117" t="s">
        <v>356</v>
      </c>
      <c r="AE42" s="117" t="s">
        <v>357</v>
      </c>
      <c r="AF42" s="117" t="s">
        <v>199</v>
      </c>
      <c r="AG42" s="117" t="s">
        <v>199</v>
      </c>
      <c r="AH42" s="117" t="s">
        <v>199</v>
      </c>
      <c r="AI42" s="117" t="s">
        <v>199</v>
      </c>
      <c r="AJ42" s="117" t="s">
        <v>199</v>
      </c>
      <c r="AK42" s="117" t="s">
        <v>199</v>
      </c>
      <c r="AL42" s="120" t="s">
        <v>261</v>
      </c>
    </row>
    <row r="43" spans="2:38" s="125" customFormat="1" ht="270.75" hidden="1">
      <c r="B43" s="117" t="s">
        <v>193</v>
      </c>
      <c r="C43" s="118" t="s">
        <v>194</v>
      </c>
      <c r="D43" s="117" t="s">
        <v>250</v>
      </c>
      <c r="E43" s="130" t="s">
        <v>251</v>
      </c>
      <c r="F43" s="131" t="s">
        <v>343</v>
      </c>
      <c r="G43" s="131"/>
      <c r="H43" s="117" t="s">
        <v>198</v>
      </c>
      <c r="I43" s="117" t="s">
        <v>253</v>
      </c>
      <c r="J43" s="117" t="s">
        <v>254</v>
      </c>
      <c r="K43" s="117" t="s">
        <v>199</v>
      </c>
      <c r="L43" s="117" t="s">
        <v>199</v>
      </c>
      <c r="M43" s="131" t="s">
        <v>358</v>
      </c>
      <c r="N43" s="117" t="s">
        <v>359</v>
      </c>
      <c r="O43" s="120" t="s">
        <v>360</v>
      </c>
      <c r="P43" s="117" t="s">
        <v>218</v>
      </c>
      <c r="Q43" s="117" t="s">
        <v>332</v>
      </c>
      <c r="R43" s="120" t="s">
        <v>220</v>
      </c>
      <c r="S43" s="121">
        <v>45350</v>
      </c>
      <c r="T43" s="121">
        <v>45595</v>
      </c>
      <c r="U43" s="120" t="s">
        <v>84</v>
      </c>
      <c r="V43" s="138"/>
      <c r="W43" s="138"/>
      <c r="X43" s="123"/>
      <c r="Y43" s="117" t="s">
        <v>208</v>
      </c>
      <c r="Z43" s="117" t="s">
        <v>232</v>
      </c>
      <c r="AA43" s="117" t="s">
        <v>233</v>
      </c>
      <c r="AB43" s="117" t="s">
        <v>199</v>
      </c>
      <c r="AC43" s="117" t="s">
        <v>199</v>
      </c>
      <c r="AD43" s="117" t="s">
        <v>209</v>
      </c>
      <c r="AE43" s="117" t="s">
        <v>199</v>
      </c>
      <c r="AF43" s="117" t="s">
        <v>199</v>
      </c>
      <c r="AG43" s="117" t="s">
        <v>199</v>
      </c>
      <c r="AH43" s="117" t="s">
        <v>199</v>
      </c>
      <c r="AI43" s="117" t="s">
        <v>199</v>
      </c>
      <c r="AJ43" s="117" t="s">
        <v>199</v>
      </c>
      <c r="AK43" s="117" t="s">
        <v>199</v>
      </c>
      <c r="AL43" s="120" t="s">
        <v>234</v>
      </c>
    </row>
    <row r="44" spans="2:38" s="125" customFormat="1" ht="270.75" hidden="1">
      <c r="B44" s="117" t="s">
        <v>193</v>
      </c>
      <c r="C44" s="118" t="s">
        <v>194</v>
      </c>
      <c r="D44" s="117" t="s">
        <v>250</v>
      </c>
      <c r="E44" s="130" t="s">
        <v>251</v>
      </c>
      <c r="F44" s="131" t="s">
        <v>343</v>
      </c>
      <c r="G44" s="131"/>
      <c r="H44" s="117" t="s">
        <v>198</v>
      </c>
      <c r="I44" s="117" t="s">
        <v>253</v>
      </c>
      <c r="J44" s="117" t="s">
        <v>254</v>
      </c>
      <c r="K44" s="117" t="s">
        <v>199</v>
      </c>
      <c r="L44" s="117" t="s">
        <v>199</v>
      </c>
      <c r="M44" s="131" t="s">
        <v>361</v>
      </c>
      <c r="N44" s="137" t="s">
        <v>362</v>
      </c>
      <c r="O44" s="120" t="s">
        <v>363</v>
      </c>
      <c r="P44" s="137" t="s">
        <v>347</v>
      </c>
      <c r="Q44" s="137" t="s">
        <v>348</v>
      </c>
      <c r="R44" s="137" t="s">
        <v>349</v>
      </c>
      <c r="S44" s="121">
        <v>45350</v>
      </c>
      <c r="T44" s="121">
        <v>45626</v>
      </c>
      <c r="U44" s="135" t="s">
        <v>353</v>
      </c>
      <c r="V44" s="138" t="s">
        <v>206</v>
      </c>
      <c r="W44" s="138" t="s">
        <v>206</v>
      </c>
      <c r="X44" s="123">
        <v>0.5</v>
      </c>
      <c r="Y44" s="117" t="s">
        <v>208</v>
      </c>
      <c r="Z44" s="117" t="s">
        <v>354</v>
      </c>
      <c r="AA44" s="117" t="s">
        <v>355</v>
      </c>
      <c r="AB44" s="117" t="s">
        <v>199</v>
      </c>
      <c r="AC44" s="117" t="s">
        <v>199</v>
      </c>
      <c r="AD44" s="117" t="s">
        <v>356</v>
      </c>
      <c r="AE44" s="117" t="s">
        <v>357</v>
      </c>
      <c r="AF44" s="117" t="s">
        <v>364</v>
      </c>
      <c r="AG44" s="117" t="s">
        <v>199</v>
      </c>
      <c r="AH44" s="117" t="s">
        <v>199</v>
      </c>
      <c r="AI44" s="117" t="s">
        <v>199</v>
      </c>
      <c r="AJ44" s="117" t="s">
        <v>365</v>
      </c>
      <c r="AK44" s="117" t="s">
        <v>366</v>
      </c>
      <c r="AL44" s="120" t="s">
        <v>261</v>
      </c>
    </row>
    <row r="45" spans="2:38" s="125" customFormat="1" ht="270.75" hidden="1">
      <c r="B45" s="117" t="s">
        <v>193</v>
      </c>
      <c r="C45" s="118" t="s">
        <v>194</v>
      </c>
      <c r="D45" s="117" t="s">
        <v>250</v>
      </c>
      <c r="E45" s="130" t="s">
        <v>251</v>
      </c>
      <c r="F45" s="131" t="s">
        <v>343</v>
      </c>
      <c r="G45" s="131"/>
      <c r="H45" s="117" t="s">
        <v>198</v>
      </c>
      <c r="I45" s="117" t="s">
        <v>253</v>
      </c>
      <c r="J45" s="117" t="s">
        <v>254</v>
      </c>
      <c r="K45" s="117" t="s">
        <v>199</v>
      </c>
      <c r="L45" s="117" t="s">
        <v>199</v>
      </c>
      <c r="M45" s="131" t="s">
        <v>367</v>
      </c>
      <c r="N45" s="117" t="s">
        <v>368</v>
      </c>
      <c r="O45" s="120" t="s">
        <v>369</v>
      </c>
      <c r="P45" s="117" t="s">
        <v>230</v>
      </c>
      <c r="Q45" s="117" t="s">
        <v>231</v>
      </c>
      <c r="R45" s="120" t="s">
        <v>220</v>
      </c>
      <c r="S45" s="121">
        <v>45627</v>
      </c>
      <c r="T45" s="121">
        <v>45641</v>
      </c>
      <c r="U45" s="120" t="s">
        <v>84</v>
      </c>
      <c r="V45" s="138"/>
      <c r="W45" s="138"/>
      <c r="X45" s="123"/>
      <c r="Y45" s="117" t="s">
        <v>208</v>
      </c>
      <c r="Z45" s="117" t="s">
        <v>232</v>
      </c>
      <c r="AA45" s="117" t="s">
        <v>233</v>
      </c>
      <c r="AB45" s="117" t="s">
        <v>199</v>
      </c>
      <c r="AC45" s="117" t="s">
        <v>199</v>
      </c>
      <c r="AD45" s="117" t="s">
        <v>209</v>
      </c>
      <c r="AE45" s="117" t="s">
        <v>199</v>
      </c>
      <c r="AF45" s="117" t="s">
        <v>199</v>
      </c>
      <c r="AG45" s="117" t="s">
        <v>199</v>
      </c>
      <c r="AH45" s="117" t="s">
        <v>199</v>
      </c>
      <c r="AI45" s="117" t="s">
        <v>199</v>
      </c>
      <c r="AJ45" s="117" t="s">
        <v>199</v>
      </c>
      <c r="AK45" s="117" t="s">
        <v>199</v>
      </c>
      <c r="AL45" s="120" t="s">
        <v>234</v>
      </c>
    </row>
    <row r="46" spans="2:38" s="125" customFormat="1" ht="270.75" hidden="1">
      <c r="B46" s="117" t="s">
        <v>193</v>
      </c>
      <c r="C46" s="118" t="s">
        <v>194</v>
      </c>
      <c r="D46" s="117" t="s">
        <v>250</v>
      </c>
      <c r="E46" s="130" t="s">
        <v>251</v>
      </c>
      <c r="F46" s="131" t="s">
        <v>343</v>
      </c>
      <c r="G46" s="131"/>
      <c r="H46" s="117" t="s">
        <v>198</v>
      </c>
      <c r="I46" s="117" t="s">
        <v>253</v>
      </c>
      <c r="J46" s="117" t="s">
        <v>254</v>
      </c>
      <c r="K46" s="117" t="s">
        <v>199</v>
      </c>
      <c r="L46" s="117" t="s">
        <v>199</v>
      </c>
      <c r="M46" s="131" t="s">
        <v>370</v>
      </c>
      <c r="N46" s="137" t="s">
        <v>371</v>
      </c>
      <c r="O46" s="120" t="s">
        <v>372</v>
      </c>
      <c r="P46" s="137" t="s">
        <v>347</v>
      </c>
      <c r="Q46" s="137" t="s">
        <v>348</v>
      </c>
      <c r="R46" s="137" t="s">
        <v>349</v>
      </c>
      <c r="S46" s="121">
        <v>45350</v>
      </c>
      <c r="T46" s="121">
        <v>45626</v>
      </c>
      <c r="U46" s="135" t="s">
        <v>373</v>
      </c>
      <c r="V46" s="138" t="s">
        <v>206</v>
      </c>
      <c r="W46" s="138" t="s">
        <v>206</v>
      </c>
      <c r="X46" s="123">
        <v>0.15</v>
      </c>
      <c r="Y46" s="117" t="s">
        <v>208</v>
      </c>
      <c r="Z46" s="117" t="s">
        <v>354</v>
      </c>
      <c r="AA46" s="117" t="s">
        <v>355</v>
      </c>
      <c r="AB46" s="117" t="s">
        <v>374</v>
      </c>
      <c r="AC46" s="117" t="s">
        <v>199</v>
      </c>
      <c r="AD46" s="117" t="s">
        <v>356</v>
      </c>
      <c r="AE46" s="117" t="s">
        <v>357</v>
      </c>
      <c r="AF46" s="117" t="s">
        <v>364</v>
      </c>
      <c r="AG46" s="117" t="s">
        <v>199</v>
      </c>
      <c r="AH46" s="117" t="s">
        <v>199</v>
      </c>
      <c r="AI46" s="117" t="s">
        <v>199</v>
      </c>
      <c r="AJ46" s="117" t="s">
        <v>365</v>
      </c>
      <c r="AK46" s="117" t="s">
        <v>366</v>
      </c>
      <c r="AL46" s="120" t="s">
        <v>261</v>
      </c>
    </row>
    <row r="47" spans="2:38" s="125" customFormat="1" ht="213.75" hidden="1">
      <c r="B47" s="117" t="s">
        <v>193</v>
      </c>
      <c r="C47" s="118" t="s">
        <v>194</v>
      </c>
      <c r="D47" s="117" t="s">
        <v>375</v>
      </c>
      <c r="E47" s="127" t="s">
        <v>376</v>
      </c>
      <c r="F47" s="128" t="s">
        <v>377</v>
      </c>
      <c r="G47" s="128"/>
      <c r="H47" s="117" t="s">
        <v>198</v>
      </c>
      <c r="I47" s="117" t="s">
        <v>378</v>
      </c>
      <c r="J47" s="117" t="s">
        <v>379</v>
      </c>
      <c r="K47" s="117" t="s">
        <v>238</v>
      </c>
      <c r="L47" s="117" t="s">
        <v>199</v>
      </c>
      <c r="M47" s="128" t="s">
        <v>380</v>
      </c>
      <c r="N47" s="117" t="s">
        <v>381</v>
      </c>
      <c r="O47" s="120" t="s">
        <v>382</v>
      </c>
      <c r="P47" s="117" t="s">
        <v>383</v>
      </c>
      <c r="Q47" s="117" t="s">
        <v>199</v>
      </c>
      <c r="R47" s="120" t="s">
        <v>72</v>
      </c>
      <c r="S47" s="121">
        <v>45292</v>
      </c>
      <c r="T47" s="121">
        <v>45641</v>
      </c>
      <c r="U47" s="132" t="s">
        <v>199</v>
      </c>
      <c r="V47" s="122"/>
      <c r="W47" s="117"/>
      <c r="X47" s="123">
        <v>1</v>
      </c>
      <c r="Y47" s="117" t="s">
        <v>245</v>
      </c>
      <c r="Z47" s="117" t="s">
        <v>199</v>
      </c>
      <c r="AA47" s="117" t="s">
        <v>199</v>
      </c>
      <c r="AB47" s="117" t="s">
        <v>199</v>
      </c>
      <c r="AC47" s="117" t="s">
        <v>199</v>
      </c>
      <c r="AD47" s="117" t="s">
        <v>209</v>
      </c>
      <c r="AE47" s="117" t="s">
        <v>199</v>
      </c>
      <c r="AF47" s="117" t="s">
        <v>199</v>
      </c>
      <c r="AG47" s="117" t="s">
        <v>199</v>
      </c>
      <c r="AH47" s="117" t="s">
        <v>199</v>
      </c>
      <c r="AI47" s="117" t="s">
        <v>199</v>
      </c>
      <c r="AJ47" s="117" t="s">
        <v>199</v>
      </c>
      <c r="AK47" s="117" t="s">
        <v>199</v>
      </c>
      <c r="AL47" s="120" t="s">
        <v>261</v>
      </c>
    </row>
    <row r="48" spans="2:38" s="125" customFormat="1" ht="213.75" hidden="1">
      <c r="B48" s="117" t="s">
        <v>193</v>
      </c>
      <c r="C48" s="118" t="s">
        <v>194</v>
      </c>
      <c r="D48" s="117" t="s">
        <v>375</v>
      </c>
      <c r="E48" s="130" t="s">
        <v>376</v>
      </c>
      <c r="F48" s="130" t="s">
        <v>384</v>
      </c>
      <c r="G48" s="130"/>
      <c r="H48" s="117" t="s">
        <v>198</v>
      </c>
      <c r="I48" s="117" t="s">
        <v>378</v>
      </c>
      <c r="J48" s="117" t="s">
        <v>379</v>
      </c>
      <c r="K48" s="117" t="s">
        <v>238</v>
      </c>
      <c r="L48" s="117"/>
      <c r="M48" s="130" t="s">
        <v>385</v>
      </c>
      <c r="N48" s="117" t="s">
        <v>386</v>
      </c>
      <c r="O48" s="120" t="s">
        <v>387</v>
      </c>
      <c r="P48" s="117" t="s">
        <v>383</v>
      </c>
      <c r="Q48" s="117" t="s">
        <v>199</v>
      </c>
      <c r="R48" s="120" t="s">
        <v>72</v>
      </c>
      <c r="S48" s="121">
        <v>45292</v>
      </c>
      <c r="T48" s="121">
        <v>45641</v>
      </c>
      <c r="U48" s="132" t="s">
        <v>199</v>
      </c>
      <c r="V48" s="122"/>
      <c r="W48" s="117"/>
      <c r="X48" s="117">
        <v>100</v>
      </c>
      <c r="Y48" s="117" t="s">
        <v>245</v>
      </c>
      <c r="Z48" s="117" t="s">
        <v>199</v>
      </c>
      <c r="AA48" s="117" t="s">
        <v>199</v>
      </c>
      <c r="AB48" s="117" t="s">
        <v>199</v>
      </c>
      <c r="AC48" s="117" t="s">
        <v>199</v>
      </c>
      <c r="AD48" s="117" t="s">
        <v>209</v>
      </c>
      <c r="AE48" s="117" t="s">
        <v>199</v>
      </c>
      <c r="AF48" s="117" t="s">
        <v>199</v>
      </c>
      <c r="AG48" s="117" t="s">
        <v>199</v>
      </c>
      <c r="AH48" s="117" t="s">
        <v>199</v>
      </c>
      <c r="AI48" s="117" t="s">
        <v>199</v>
      </c>
      <c r="AJ48" s="117" t="s">
        <v>199</v>
      </c>
      <c r="AK48" s="117" t="s">
        <v>199</v>
      </c>
      <c r="AL48" s="120" t="s">
        <v>261</v>
      </c>
    </row>
    <row r="49" spans="2:38" s="125" customFormat="1" ht="270.75" hidden="1">
      <c r="B49" s="139" t="s">
        <v>193</v>
      </c>
      <c r="C49" s="118" t="s">
        <v>194</v>
      </c>
      <c r="D49" s="137" t="s">
        <v>388</v>
      </c>
      <c r="E49" s="140" t="s">
        <v>389</v>
      </c>
      <c r="F49" s="137" t="s">
        <v>390</v>
      </c>
      <c r="G49" s="137"/>
      <c r="H49" s="137" t="s">
        <v>391</v>
      </c>
      <c r="I49" s="137" t="s">
        <v>392</v>
      </c>
      <c r="J49" s="137" t="s">
        <v>254</v>
      </c>
      <c r="K49" s="137" t="s">
        <v>199</v>
      </c>
      <c r="L49" s="137" t="s">
        <v>199</v>
      </c>
      <c r="M49" s="117" t="s">
        <v>393</v>
      </c>
      <c r="N49" s="117" t="s">
        <v>394</v>
      </c>
      <c r="O49" s="120" t="s">
        <v>395</v>
      </c>
      <c r="P49" s="137" t="s">
        <v>396</v>
      </c>
      <c r="Q49" s="137" t="s">
        <v>397</v>
      </c>
      <c r="R49" s="137" t="s">
        <v>84</v>
      </c>
      <c r="S49" s="135">
        <v>45293</v>
      </c>
      <c r="T49" s="135">
        <v>45626</v>
      </c>
      <c r="U49" s="137" t="s">
        <v>398</v>
      </c>
      <c r="V49" s="137" t="s">
        <v>206</v>
      </c>
      <c r="W49" s="122" t="s">
        <v>206</v>
      </c>
      <c r="X49" s="123">
        <v>0.5</v>
      </c>
      <c r="Y49" s="137" t="s">
        <v>399</v>
      </c>
      <c r="Z49" s="137" t="s">
        <v>400</v>
      </c>
      <c r="AA49" s="137" t="s">
        <v>401</v>
      </c>
      <c r="AB49" s="137" t="s">
        <v>208</v>
      </c>
      <c r="AC49" s="137" t="s">
        <v>199</v>
      </c>
      <c r="AD49" s="137" t="s">
        <v>364</v>
      </c>
      <c r="AE49" s="137" t="s">
        <v>199</v>
      </c>
      <c r="AF49" s="137" t="s">
        <v>199</v>
      </c>
      <c r="AG49" s="137" t="s">
        <v>199</v>
      </c>
      <c r="AH49" s="137" t="s">
        <v>199</v>
      </c>
      <c r="AI49" s="137" t="s">
        <v>199</v>
      </c>
      <c r="AJ49" s="137" t="s">
        <v>402</v>
      </c>
      <c r="AK49" s="137" t="s">
        <v>403</v>
      </c>
      <c r="AL49" s="137" t="s">
        <v>404</v>
      </c>
    </row>
    <row r="50" spans="2:38" s="125" customFormat="1" ht="270.75" hidden="1">
      <c r="B50" s="139" t="s">
        <v>193</v>
      </c>
      <c r="C50" s="118" t="s">
        <v>194</v>
      </c>
      <c r="D50" s="137" t="s">
        <v>388</v>
      </c>
      <c r="E50" s="140" t="s">
        <v>389</v>
      </c>
      <c r="F50" s="141" t="s">
        <v>390</v>
      </c>
      <c r="G50" s="141"/>
      <c r="H50" s="137" t="s">
        <v>391</v>
      </c>
      <c r="I50" s="137" t="s">
        <v>392</v>
      </c>
      <c r="J50" s="137" t="s">
        <v>254</v>
      </c>
      <c r="K50" s="137" t="s">
        <v>199</v>
      </c>
      <c r="L50" s="137" t="s">
        <v>199</v>
      </c>
      <c r="M50" s="119" t="s">
        <v>405</v>
      </c>
      <c r="N50" s="117" t="s">
        <v>406</v>
      </c>
      <c r="O50" s="120" t="s">
        <v>407</v>
      </c>
      <c r="P50" s="137" t="s">
        <v>396</v>
      </c>
      <c r="Q50" s="137" t="s">
        <v>397</v>
      </c>
      <c r="R50" s="137" t="s">
        <v>84</v>
      </c>
      <c r="S50" s="135">
        <v>45293</v>
      </c>
      <c r="T50" s="135">
        <v>45626</v>
      </c>
      <c r="U50" s="137" t="s">
        <v>398</v>
      </c>
      <c r="V50" s="137" t="s">
        <v>206</v>
      </c>
      <c r="W50" s="122" t="s">
        <v>206</v>
      </c>
      <c r="X50" s="123">
        <v>0.3</v>
      </c>
      <c r="Y50" s="137" t="s">
        <v>399</v>
      </c>
      <c r="Z50" s="137" t="s">
        <v>400</v>
      </c>
      <c r="AA50" s="137" t="s">
        <v>401</v>
      </c>
      <c r="AB50" s="137" t="s">
        <v>208</v>
      </c>
      <c r="AC50" s="137" t="s">
        <v>199</v>
      </c>
      <c r="AD50" s="137" t="s">
        <v>364</v>
      </c>
      <c r="AE50" s="137" t="s">
        <v>199</v>
      </c>
      <c r="AF50" s="137" t="s">
        <v>199</v>
      </c>
      <c r="AG50" s="137" t="s">
        <v>199</v>
      </c>
      <c r="AH50" s="137" t="s">
        <v>199</v>
      </c>
      <c r="AI50" s="137" t="s">
        <v>199</v>
      </c>
      <c r="AJ50" s="137" t="s">
        <v>408</v>
      </c>
      <c r="AK50" s="137" t="s">
        <v>409</v>
      </c>
      <c r="AL50" s="137" t="s">
        <v>404</v>
      </c>
    </row>
    <row r="51" spans="2:38" s="125" customFormat="1" ht="270.75" hidden="1">
      <c r="B51" s="139" t="s">
        <v>193</v>
      </c>
      <c r="C51" s="118" t="s">
        <v>194</v>
      </c>
      <c r="D51" s="137" t="s">
        <v>388</v>
      </c>
      <c r="E51" s="140" t="s">
        <v>389</v>
      </c>
      <c r="F51" s="141" t="s">
        <v>390</v>
      </c>
      <c r="G51" s="141"/>
      <c r="H51" s="137" t="s">
        <v>391</v>
      </c>
      <c r="I51" s="137" t="s">
        <v>392</v>
      </c>
      <c r="J51" s="137" t="s">
        <v>254</v>
      </c>
      <c r="K51" s="137" t="s">
        <v>199</v>
      </c>
      <c r="L51" s="137" t="s">
        <v>199</v>
      </c>
      <c r="M51" s="119" t="s">
        <v>410</v>
      </c>
      <c r="N51" s="117" t="s">
        <v>411</v>
      </c>
      <c r="O51" s="120" t="s">
        <v>412</v>
      </c>
      <c r="P51" s="137" t="s">
        <v>396</v>
      </c>
      <c r="Q51" s="137" t="s">
        <v>397</v>
      </c>
      <c r="R51" s="137" t="s">
        <v>84</v>
      </c>
      <c r="S51" s="135">
        <v>45293</v>
      </c>
      <c r="T51" s="135">
        <v>45626</v>
      </c>
      <c r="U51" s="137" t="s">
        <v>398</v>
      </c>
      <c r="V51" s="137" t="s">
        <v>206</v>
      </c>
      <c r="W51" s="122" t="s">
        <v>206</v>
      </c>
      <c r="X51" s="123">
        <v>0.2</v>
      </c>
      <c r="Y51" s="137" t="s">
        <v>399</v>
      </c>
      <c r="Z51" s="137" t="s">
        <v>400</v>
      </c>
      <c r="AA51" s="137" t="s">
        <v>401</v>
      </c>
      <c r="AB51" s="137" t="s">
        <v>208</v>
      </c>
      <c r="AC51" s="137" t="s">
        <v>199</v>
      </c>
      <c r="AD51" s="137" t="s">
        <v>364</v>
      </c>
      <c r="AE51" s="137" t="s">
        <v>199</v>
      </c>
      <c r="AF51" s="137" t="s">
        <v>199</v>
      </c>
      <c r="AG51" s="137" t="s">
        <v>199</v>
      </c>
      <c r="AH51" s="137" t="s">
        <v>199</v>
      </c>
      <c r="AI51" s="137" t="s">
        <v>199</v>
      </c>
      <c r="AJ51" s="137" t="s">
        <v>402</v>
      </c>
      <c r="AK51" s="137" t="s">
        <v>403</v>
      </c>
      <c r="AL51" s="137" t="s">
        <v>404</v>
      </c>
    </row>
    <row r="52" spans="2:38" s="125" customFormat="1" ht="270.75" hidden="1">
      <c r="B52" s="139" t="s">
        <v>193</v>
      </c>
      <c r="C52" s="118" t="s">
        <v>194</v>
      </c>
      <c r="D52" s="137" t="s">
        <v>388</v>
      </c>
      <c r="E52" s="140" t="s">
        <v>389</v>
      </c>
      <c r="F52" s="142" t="s">
        <v>413</v>
      </c>
      <c r="G52" s="142"/>
      <c r="H52" s="137" t="s">
        <v>391</v>
      </c>
      <c r="I52" s="137" t="s">
        <v>392</v>
      </c>
      <c r="J52" s="137" t="s">
        <v>254</v>
      </c>
      <c r="K52" s="137" t="s">
        <v>199</v>
      </c>
      <c r="L52" s="137" t="s">
        <v>199</v>
      </c>
      <c r="M52" s="131" t="s">
        <v>414</v>
      </c>
      <c r="N52" s="117" t="s">
        <v>415</v>
      </c>
      <c r="O52" s="120" t="s">
        <v>346</v>
      </c>
      <c r="P52" s="137" t="s">
        <v>396</v>
      </c>
      <c r="Q52" s="117" t="s">
        <v>416</v>
      </c>
      <c r="R52" s="117" t="s">
        <v>84</v>
      </c>
      <c r="S52" s="121">
        <v>45306</v>
      </c>
      <c r="T52" s="121">
        <v>45321</v>
      </c>
      <c r="U52" s="121" t="s">
        <v>50</v>
      </c>
      <c r="V52" s="138" t="s">
        <v>206</v>
      </c>
      <c r="W52" s="120" t="s">
        <v>206</v>
      </c>
      <c r="X52" s="123">
        <v>0.05</v>
      </c>
      <c r="Y52" s="117" t="s">
        <v>208</v>
      </c>
      <c r="Z52" s="117" t="s">
        <v>354</v>
      </c>
      <c r="AA52" s="117" t="s">
        <v>355</v>
      </c>
      <c r="AB52" s="117" t="s">
        <v>199</v>
      </c>
      <c r="AC52" s="120" t="s">
        <v>199</v>
      </c>
      <c r="AD52" s="117" t="s">
        <v>356</v>
      </c>
      <c r="AE52" s="117" t="s">
        <v>417</v>
      </c>
      <c r="AF52" s="117" t="s">
        <v>199</v>
      </c>
      <c r="AG52" s="117" t="s">
        <v>199</v>
      </c>
      <c r="AH52" s="117" t="s">
        <v>199</v>
      </c>
      <c r="AI52" s="117" t="s">
        <v>199</v>
      </c>
      <c r="AJ52" s="117" t="s">
        <v>199</v>
      </c>
      <c r="AK52" s="117" t="s">
        <v>199</v>
      </c>
      <c r="AL52" s="117" t="s">
        <v>418</v>
      </c>
    </row>
    <row r="53" spans="2:38" s="125" customFormat="1" ht="270.75" hidden="1">
      <c r="B53" s="139" t="s">
        <v>193</v>
      </c>
      <c r="C53" s="118" t="s">
        <v>194</v>
      </c>
      <c r="D53" s="137" t="s">
        <v>388</v>
      </c>
      <c r="E53" s="140" t="s">
        <v>389</v>
      </c>
      <c r="F53" s="142" t="s">
        <v>413</v>
      </c>
      <c r="G53" s="142"/>
      <c r="H53" s="137" t="s">
        <v>391</v>
      </c>
      <c r="I53" s="137" t="s">
        <v>392</v>
      </c>
      <c r="J53" s="137" t="s">
        <v>254</v>
      </c>
      <c r="K53" s="137" t="s">
        <v>199</v>
      </c>
      <c r="L53" s="137" t="s">
        <v>199</v>
      </c>
      <c r="M53" s="131" t="s">
        <v>419</v>
      </c>
      <c r="N53" s="117" t="s">
        <v>420</v>
      </c>
      <c r="O53" s="120" t="s">
        <v>421</v>
      </c>
      <c r="P53" s="137" t="s">
        <v>396</v>
      </c>
      <c r="Q53" s="117" t="s">
        <v>416</v>
      </c>
      <c r="R53" s="117" t="s">
        <v>84</v>
      </c>
      <c r="S53" s="121">
        <v>45350</v>
      </c>
      <c r="T53" s="121">
        <v>45626</v>
      </c>
      <c r="U53" s="143" t="s">
        <v>422</v>
      </c>
      <c r="V53" s="138" t="s">
        <v>206</v>
      </c>
      <c r="W53" s="120" t="s">
        <v>206</v>
      </c>
      <c r="X53" s="123">
        <v>0.2</v>
      </c>
      <c r="Y53" s="117" t="s">
        <v>208</v>
      </c>
      <c r="Z53" s="117" t="s">
        <v>354</v>
      </c>
      <c r="AA53" s="117" t="s">
        <v>355</v>
      </c>
      <c r="AB53" s="117" t="s">
        <v>423</v>
      </c>
      <c r="AC53" s="120" t="s">
        <v>199</v>
      </c>
      <c r="AD53" s="117" t="s">
        <v>356</v>
      </c>
      <c r="AE53" s="117" t="s">
        <v>417</v>
      </c>
      <c r="AF53" s="117" t="s">
        <v>199</v>
      </c>
      <c r="AG53" s="117" t="s">
        <v>199</v>
      </c>
      <c r="AH53" s="117" t="s">
        <v>199</v>
      </c>
      <c r="AI53" s="117" t="s">
        <v>199</v>
      </c>
      <c r="AJ53" s="117" t="s">
        <v>199</v>
      </c>
      <c r="AK53" s="117" t="s">
        <v>199</v>
      </c>
      <c r="AL53" s="117" t="s">
        <v>418</v>
      </c>
    </row>
    <row r="54" spans="2:38" s="125" customFormat="1" ht="270.75" hidden="1">
      <c r="B54" s="139" t="s">
        <v>193</v>
      </c>
      <c r="C54" s="118" t="s">
        <v>194</v>
      </c>
      <c r="D54" s="137" t="s">
        <v>388</v>
      </c>
      <c r="E54" s="140" t="s">
        <v>389</v>
      </c>
      <c r="F54" s="142" t="s">
        <v>413</v>
      </c>
      <c r="G54" s="142"/>
      <c r="H54" s="137" t="s">
        <v>391</v>
      </c>
      <c r="I54" s="137" t="s">
        <v>392</v>
      </c>
      <c r="J54" s="137" t="s">
        <v>254</v>
      </c>
      <c r="K54" s="137" t="s">
        <v>199</v>
      </c>
      <c r="L54" s="137" t="s">
        <v>199</v>
      </c>
      <c r="M54" s="131" t="s">
        <v>424</v>
      </c>
      <c r="N54" s="117" t="s">
        <v>351</v>
      </c>
      <c r="O54" s="120" t="s">
        <v>425</v>
      </c>
      <c r="P54" s="137" t="s">
        <v>396</v>
      </c>
      <c r="Q54" s="117" t="s">
        <v>416</v>
      </c>
      <c r="R54" s="117" t="s">
        <v>84</v>
      </c>
      <c r="S54" s="121">
        <v>45350</v>
      </c>
      <c r="T54" s="121">
        <v>45626</v>
      </c>
      <c r="U54" s="121" t="s">
        <v>50</v>
      </c>
      <c r="V54" s="138" t="s">
        <v>206</v>
      </c>
      <c r="W54" s="120" t="s">
        <v>206</v>
      </c>
      <c r="X54" s="123">
        <v>0.2</v>
      </c>
      <c r="Y54" s="117" t="s">
        <v>208</v>
      </c>
      <c r="Z54" s="117" t="s">
        <v>354</v>
      </c>
      <c r="AA54" s="117" t="s">
        <v>355</v>
      </c>
      <c r="AB54" s="117" t="s">
        <v>423</v>
      </c>
      <c r="AC54" s="120" t="s">
        <v>199</v>
      </c>
      <c r="AD54" s="117" t="s">
        <v>356</v>
      </c>
      <c r="AE54" s="117" t="s">
        <v>417</v>
      </c>
      <c r="AF54" s="117" t="s">
        <v>199</v>
      </c>
      <c r="AG54" s="117" t="s">
        <v>199</v>
      </c>
      <c r="AH54" s="117" t="s">
        <v>199</v>
      </c>
      <c r="AI54" s="117" t="s">
        <v>199</v>
      </c>
      <c r="AJ54" s="117" t="s">
        <v>199</v>
      </c>
      <c r="AK54" s="117" t="s">
        <v>199</v>
      </c>
      <c r="AL54" s="117" t="s">
        <v>418</v>
      </c>
    </row>
    <row r="55" spans="2:38" s="125" customFormat="1" ht="270.75" hidden="1">
      <c r="B55" s="139" t="s">
        <v>193</v>
      </c>
      <c r="C55" s="118" t="s">
        <v>194</v>
      </c>
      <c r="D55" s="137" t="s">
        <v>388</v>
      </c>
      <c r="E55" s="140" t="s">
        <v>389</v>
      </c>
      <c r="F55" s="142" t="s">
        <v>413</v>
      </c>
      <c r="G55" s="142"/>
      <c r="H55" s="137" t="s">
        <v>391</v>
      </c>
      <c r="I55" s="137" t="s">
        <v>392</v>
      </c>
      <c r="J55" s="137" t="s">
        <v>254</v>
      </c>
      <c r="K55" s="137" t="s">
        <v>199</v>
      </c>
      <c r="L55" s="137" t="s">
        <v>199</v>
      </c>
      <c r="M55" s="131" t="s">
        <v>426</v>
      </c>
      <c r="N55" s="117" t="s">
        <v>427</v>
      </c>
      <c r="O55" s="120" t="s">
        <v>428</v>
      </c>
      <c r="P55" s="137" t="s">
        <v>396</v>
      </c>
      <c r="Q55" s="117" t="s">
        <v>416</v>
      </c>
      <c r="R55" s="117" t="s">
        <v>84</v>
      </c>
      <c r="S55" s="121">
        <v>45350</v>
      </c>
      <c r="T55" s="121">
        <v>45626</v>
      </c>
      <c r="U55" s="121" t="s">
        <v>50</v>
      </c>
      <c r="V55" s="138" t="s">
        <v>206</v>
      </c>
      <c r="W55" s="120" t="s">
        <v>206</v>
      </c>
      <c r="X55" s="123">
        <v>0.25</v>
      </c>
      <c r="Y55" s="117" t="s">
        <v>208</v>
      </c>
      <c r="Z55" s="117" t="s">
        <v>354</v>
      </c>
      <c r="AA55" s="117" t="s">
        <v>355</v>
      </c>
      <c r="AB55" s="117" t="s">
        <v>199</v>
      </c>
      <c r="AC55" s="120" t="s">
        <v>199</v>
      </c>
      <c r="AD55" s="117" t="s">
        <v>356</v>
      </c>
      <c r="AE55" s="117" t="s">
        <v>417</v>
      </c>
      <c r="AF55" s="117" t="s">
        <v>199</v>
      </c>
      <c r="AG55" s="117" t="s">
        <v>199</v>
      </c>
      <c r="AH55" s="117" t="s">
        <v>199</v>
      </c>
      <c r="AI55" s="117" t="s">
        <v>199</v>
      </c>
      <c r="AJ55" s="117" t="s">
        <v>199</v>
      </c>
      <c r="AK55" s="117" t="s">
        <v>199</v>
      </c>
      <c r="AL55" s="117" t="s">
        <v>418</v>
      </c>
    </row>
    <row r="56" spans="2:38" s="125" customFormat="1" ht="270.75" hidden="1">
      <c r="B56" s="139" t="s">
        <v>193</v>
      </c>
      <c r="C56" s="118" t="s">
        <v>194</v>
      </c>
      <c r="D56" s="137" t="s">
        <v>388</v>
      </c>
      <c r="E56" s="140" t="s">
        <v>389</v>
      </c>
      <c r="F56" s="142" t="s">
        <v>413</v>
      </c>
      <c r="G56" s="142"/>
      <c r="H56" s="137" t="s">
        <v>391</v>
      </c>
      <c r="I56" s="137" t="s">
        <v>392</v>
      </c>
      <c r="J56" s="137" t="s">
        <v>254</v>
      </c>
      <c r="K56" s="137" t="s">
        <v>199</v>
      </c>
      <c r="L56" s="137" t="s">
        <v>199</v>
      </c>
      <c r="M56" s="131" t="s">
        <v>429</v>
      </c>
      <c r="N56" s="117" t="s">
        <v>430</v>
      </c>
      <c r="O56" s="120" t="s">
        <v>431</v>
      </c>
      <c r="P56" s="137" t="s">
        <v>396</v>
      </c>
      <c r="Q56" s="117" t="s">
        <v>416</v>
      </c>
      <c r="R56" s="117" t="s">
        <v>84</v>
      </c>
      <c r="S56" s="121">
        <v>45597</v>
      </c>
      <c r="T56" s="121">
        <v>45626</v>
      </c>
      <c r="U56" s="121" t="s">
        <v>50</v>
      </c>
      <c r="V56" s="138" t="s">
        <v>206</v>
      </c>
      <c r="W56" s="120" t="s">
        <v>206</v>
      </c>
      <c r="X56" s="123">
        <v>0.25</v>
      </c>
      <c r="Y56" s="117" t="s">
        <v>208</v>
      </c>
      <c r="Z56" s="117" t="s">
        <v>399</v>
      </c>
      <c r="AA56" s="117" t="s">
        <v>354</v>
      </c>
      <c r="AB56" s="117" t="s">
        <v>355</v>
      </c>
      <c r="AC56" s="120" t="s">
        <v>199</v>
      </c>
      <c r="AD56" s="117" t="s">
        <v>356</v>
      </c>
      <c r="AE56" s="117" t="s">
        <v>417</v>
      </c>
      <c r="AF56" s="117" t="s">
        <v>364</v>
      </c>
      <c r="AG56" s="117" t="s">
        <v>199</v>
      </c>
      <c r="AH56" s="117" t="s">
        <v>199</v>
      </c>
      <c r="AI56" s="117" t="s">
        <v>199</v>
      </c>
      <c r="AJ56" s="117" t="s">
        <v>408</v>
      </c>
      <c r="AK56" s="117" t="s">
        <v>409</v>
      </c>
      <c r="AL56" s="117" t="s">
        <v>418</v>
      </c>
    </row>
    <row r="57" spans="2:38" s="125" customFormat="1" ht="270.75" hidden="1">
      <c r="B57" s="139" t="s">
        <v>193</v>
      </c>
      <c r="C57" s="118" t="s">
        <v>194</v>
      </c>
      <c r="D57" s="137" t="s">
        <v>388</v>
      </c>
      <c r="E57" s="140" t="s">
        <v>389</v>
      </c>
      <c r="F57" s="142" t="s">
        <v>413</v>
      </c>
      <c r="G57" s="142"/>
      <c r="H57" s="137" t="s">
        <v>391</v>
      </c>
      <c r="I57" s="137" t="s">
        <v>392</v>
      </c>
      <c r="J57" s="137" t="s">
        <v>254</v>
      </c>
      <c r="K57" s="137" t="s">
        <v>199</v>
      </c>
      <c r="L57" s="137" t="s">
        <v>199</v>
      </c>
      <c r="M57" s="131" t="s">
        <v>432</v>
      </c>
      <c r="N57" s="117" t="s">
        <v>433</v>
      </c>
      <c r="O57" s="120" t="s">
        <v>434</v>
      </c>
      <c r="P57" s="137" t="s">
        <v>396</v>
      </c>
      <c r="Q57" s="117" t="s">
        <v>416</v>
      </c>
      <c r="R57" s="117" t="s">
        <v>84</v>
      </c>
      <c r="S57" s="121">
        <v>45350</v>
      </c>
      <c r="T57" s="121">
        <v>45626</v>
      </c>
      <c r="U57" s="121" t="s">
        <v>50</v>
      </c>
      <c r="V57" s="138" t="s">
        <v>206</v>
      </c>
      <c r="W57" s="120" t="s">
        <v>206</v>
      </c>
      <c r="X57" s="123">
        <v>0.05</v>
      </c>
      <c r="Y57" s="117" t="s">
        <v>208</v>
      </c>
      <c r="Z57" s="117" t="s">
        <v>399</v>
      </c>
      <c r="AA57" s="117" t="s">
        <v>354</v>
      </c>
      <c r="AB57" s="117" t="s">
        <v>355</v>
      </c>
      <c r="AC57" s="120" t="s">
        <v>199</v>
      </c>
      <c r="AD57" s="117" t="s">
        <v>356</v>
      </c>
      <c r="AE57" s="117" t="s">
        <v>417</v>
      </c>
      <c r="AF57" s="117" t="s">
        <v>364</v>
      </c>
      <c r="AG57" s="117" t="s">
        <v>199</v>
      </c>
      <c r="AH57" s="117" t="s">
        <v>199</v>
      </c>
      <c r="AI57" s="117" t="s">
        <v>199</v>
      </c>
      <c r="AJ57" s="117" t="s">
        <v>408</v>
      </c>
      <c r="AK57" s="117" t="s">
        <v>409</v>
      </c>
      <c r="AL57" s="117" t="s">
        <v>418</v>
      </c>
    </row>
    <row r="58" spans="2:38" s="125" customFormat="1" ht="270.75" hidden="1">
      <c r="B58" s="139" t="s">
        <v>193</v>
      </c>
      <c r="C58" s="118" t="s">
        <v>194</v>
      </c>
      <c r="D58" s="137" t="s">
        <v>388</v>
      </c>
      <c r="E58" s="140" t="s">
        <v>389</v>
      </c>
      <c r="F58" s="142" t="s">
        <v>413</v>
      </c>
      <c r="G58" s="142"/>
      <c r="H58" s="137" t="s">
        <v>391</v>
      </c>
      <c r="I58" s="137" t="s">
        <v>392</v>
      </c>
      <c r="J58" s="137" t="s">
        <v>254</v>
      </c>
      <c r="K58" s="137" t="s">
        <v>199</v>
      </c>
      <c r="L58" s="137" t="s">
        <v>199</v>
      </c>
      <c r="M58" s="131" t="s">
        <v>435</v>
      </c>
      <c r="N58" s="117" t="s">
        <v>436</v>
      </c>
      <c r="O58" s="120" t="s">
        <v>437</v>
      </c>
      <c r="P58" s="117" t="s">
        <v>438</v>
      </c>
      <c r="Q58" s="117" t="s">
        <v>439</v>
      </c>
      <c r="R58" s="117" t="s">
        <v>220</v>
      </c>
      <c r="S58" s="121">
        <v>45352</v>
      </c>
      <c r="T58" s="121">
        <v>45596</v>
      </c>
      <c r="U58" s="121" t="s">
        <v>84</v>
      </c>
      <c r="V58" s="138"/>
      <c r="W58" s="120"/>
      <c r="X58" s="123"/>
      <c r="Y58" s="117" t="s">
        <v>208</v>
      </c>
      <c r="Z58" s="117" t="s">
        <v>399</v>
      </c>
      <c r="AA58" s="117" t="s">
        <v>354</v>
      </c>
      <c r="AB58" s="117" t="s">
        <v>355</v>
      </c>
      <c r="AC58" s="120" t="s">
        <v>199</v>
      </c>
      <c r="AD58" s="117" t="s">
        <v>356</v>
      </c>
      <c r="AE58" s="117" t="s">
        <v>417</v>
      </c>
      <c r="AF58" s="117" t="s">
        <v>199</v>
      </c>
      <c r="AG58" s="117" t="s">
        <v>199</v>
      </c>
      <c r="AH58" s="117" t="s">
        <v>199</v>
      </c>
      <c r="AI58" s="117" t="s">
        <v>199</v>
      </c>
      <c r="AJ58" s="117" t="s">
        <v>199</v>
      </c>
      <c r="AK58" s="117" t="s">
        <v>199</v>
      </c>
      <c r="AL58" s="117" t="s">
        <v>234</v>
      </c>
    </row>
    <row r="59" spans="2:38" s="125" customFormat="1" ht="270.75" hidden="1">
      <c r="B59" s="139" t="s">
        <v>193</v>
      </c>
      <c r="C59" s="118" t="s">
        <v>194</v>
      </c>
      <c r="D59" s="137" t="s">
        <v>388</v>
      </c>
      <c r="E59" s="140" t="s">
        <v>389</v>
      </c>
      <c r="F59" s="141" t="s">
        <v>440</v>
      </c>
      <c r="G59" s="141"/>
      <c r="H59" s="137" t="s">
        <v>391</v>
      </c>
      <c r="I59" s="137" t="s">
        <v>392</v>
      </c>
      <c r="J59" s="137" t="s">
        <v>254</v>
      </c>
      <c r="K59" s="137" t="s">
        <v>199</v>
      </c>
      <c r="L59" s="137" t="s">
        <v>199</v>
      </c>
      <c r="M59" s="119" t="s">
        <v>441</v>
      </c>
      <c r="N59" s="117" t="s">
        <v>442</v>
      </c>
      <c r="O59" s="120" t="s">
        <v>443</v>
      </c>
      <c r="P59" s="117" t="s">
        <v>444</v>
      </c>
      <c r="Q59" s="117" t="s">
        <v>445</v>
      </c>
      <c r="R59" s="117" t="s">
        <v>84</v>
      </c>
      <c r="S59" s="121">
        <v>45350</v>
      </c>
      <c r="T59" s="121">
        <v>45442</v>
      </c>
      <c r="U59" s="121" t="s">
        <v>99</v>
      </c>
      <c r="V59" s="122">
        <v>8000000</v>
      </c>
      <c r="W59" s="120">
        <v>618</v>
      </c>
      <c r="X59" s="123">
        <v>0.15</v>
      </c>
      <c r="Y59" s="117" t="s">
        <v>207</v>
      </c>
      <c r="Z59" s="117" t="s">
        <v>208</v>
      </c>
      <c r="AA59" s="117" t="s">
        <v>199</v>
      </c>
      <c r="AB59" s="117" t="s">
        <v>199</v>
      </c>
      <c r="AC59" s="120" t="s">
        <v>199</v>
      </c>
      <c r="AD59" s="117" t="s">
        <v>209</v>
      </c>
      <c r="AE59" s="117" t="s">
        <v>248</v>
      </c>
      <c r="AF59" s="117" t="s">
        <v>199</v>
      </c>
      <c r="AG59" s="117" t="s">
        <v>199</v>
      </c>
      <c r="AH59" s="117" t="s">
        <v>199</v>
      </c>
      <c r="AI59" s="117" t="s">
        <v>199</v>
      </c>
      <c r="AJ59" s="117" t="s">
        <v>199</v>
      </c>
      <c r="AK59" s="117" t="s">
        <v>199</v>
      </c>
      <c r="AL59" s="117" t="s">
        <v>418</v>
      </c>
    </row>
    <row r="60" spans="2:38" s="125" customFormat="1" ht="270.75" hidden="1">
      <c r="B60" s="139" t="s">
        <v>193</v>
      </c>
      <c r="C60" s="118" t="s">
        <v>194</v>
      </c>
      <c r="D60" s="137" t="s">
        <v>388</v>
      </c>
      <c r="E60" s="140" t="s">
        <v>389</v>
      </c>
      <c r="F60" s="141" t="s">
        <v>440</v>
      </c>
      <c r="G60" s="141"/>
      <c r="H60" s="137" t="s">
        <v>391</v>
      </c>
      <c r="I60" s="137" t="s">
        <v>392</v>
      </c>
      <c r="J60" s="137" t="s">
        <v>254</v>
      </c>
      <c r="K60" s="137" t="s">
        <v>199</v>
      </c>
      <c r="L60" s="137" t="s">
        <v>199</v>
      </c>
      <c r="M60" s="119" t="s">
        <v>446</v>
      </c>
      <c r="N60" s="117" t="s">
        <v>447</v>
      </c>
      <c r="O60" s="120" t="s">
        <v>448</v>
      </c>
      <c r="P60" s="117" t="s">
        <v>444</v>
      </c>
      <c r="Q60" s="117" t="s">
        <v>445</v>
      </c>
      <c r="R60" s="117" t="s">
        <v>84</v>
      </c>
      <c r="S60" s="121">
        <v>45444</v>
      </c>
      <c r="T60" s="121">
        <v>45596</v>
      </c>
      <c r="U60" s="121" t="s">
        <v>99</v>
      </c>
      <c r="V60" s="122">
        <v>30000000</v>
      </c>
      <c r="W60" s="120">
        <v>618</v>
      </c>
      <c r="X60" s="123">
        <v>0.7</v>
      </c>
      <c r="Y60" s="117" t="s">
        <v>208</v>
      </c>
      <c r="Z60" s="117" t="s">
        <v>399</v>
      </c>
      <c r="AA60" s="117" t="s">
        <v>374</v>
      </c>
      <c r="AB60" s="117" t="s">
        <v>449</v>
      </c>
      <c r="AC60" s="120" t="s">
        <v>199</v>
      </c>
      <c r="AD60" s="117" t="s">
        <v>364</v>
      </c>
      <c r="AE60" s="117" t="s">
        <v>248</v>
      </c>
      <c r="AF60" s="117" t="s">
        <v>199</v>
      </c>
      <c r="AG60" s="117" t="s">
        <v>199</v>
      </c>
      <c r="AH60" s="117" t="s">
        <v>199</v>
      </c>
      <c r="AI60" s="117" t="s">
        <v>199</v>
      </c>
      <c r="AJ60" s="117" t="s">
        <v>408</v>
      </c>
      <c r="AK60" s="117" t="s">
        <v>409</v>
      </c>
      <c r="AL60" s="117" t="s">
        <v>418</v>
      </c>
    </row>
    <row r="61" spans="2:38" s="125" customFormat="1" ht="270.75" hidden="1">
      <c r="B61" s="139" t="s">
        <v>193</v>
      </c>
      <c r="C61" s="118" t="s">
        <v>194</v>
      </c>
      <c r="D61" s="137" t="s">
        <v>388</v>
      </c>
      <c r="E61" s="140" t="s">
        <v>389</v>
      </c>
      <c r="F61" s="141" t="s">
        <v>440</v>
      </c>
      <c r="G61" s="141"/>
      <c r="H61" s="137" t="s">
        <v>391</v>
      </c>
      <c r="I61" s="137" t="s">
        <v>392</v>
      </c>
      <c r="J61" s="137" t="s">
        <v>254</v>
      </c>
      <c r="K61" s="137" t="s">
        <v>199</v>
      </c>
      <c r="L61" s="137" t="s">
        <v>199</v>
      </c>
      <c r="M61" s="119" t="s">
        <v>450</v>
      </c>
      <c r="N61" s="117" t="s">
        <v>451</v>
      </c>
      <c r="O61" s="120" t="s">
        <v>452</v>
      </c>
      <c r="P61" s="117" t="s">
        <v>444</v>
      </c>
      <c r="Q61" s="117" t="s">
        <v>445</v>
      </c>
      <c r="R61" s="117" t="s">
        <v>84</v>
      </c>
      <c r="S61" s="121">
        <v>45597</v>
      </c>
      <c r="T61" s="121">
        <v>45626</v>
      </c>
      <c r="U61" s="121" t="s">
        <v>199</v>
      </c>
      <c r="V61" s="122">
        <v>8000000</v>
      </c>
      <c r="W61" s="120">
        <v>618</v>
      </c>
      <c r="X61" s="123">
        <v>0.15</v>
      </c>
      <c r="Y61" s="117" t="s">
        <v>208</v>
      </c>
      <c r="Z61" s="117" t="s">
        <v>400</v>
      </c>
      <c r="AA61" s="117" t="s">
        <v>199</v>
      </c>
      <c r="AB61" s="117" t="s">
        <v>199</v>
      </c>
      <c r="AC61" s="120" t="s">
        <v>199</v>
      </c>
      <c r="AD61" s="117" t="s">
        <v>364</v>
      </c>
      <c r="AE61" s="117" t="s">
        <v>248</v>
      </c>
      <c r="AF61" s="117" t="s">
        <v>199</v>
      </c>
      <c r="AG61" s="117" t="s">
        <v>199</v>
      </c>
      <c r="AH61" s="117" t="s">
        <v>199</v>
      </c>
      <c r="AI61" s="117" t="s">
        <v>199</v>
      </c>
      <c r="AJ61" s="117" t="s">
        <v>402</v>
      </c>
      <c r="AK61" s="117" t="s">
        <v>403</v>
      </c>
      <c r="AL61" s="117" t="s">
        <v>418</v>
      </c>
    </row>
    <row r="62" spans="2:38" s="125" customFormat="1" ht="128.25" hidden="1">
      <c r="B62" s="139" t="s">
        <v>453</v>
      </c>
      <c r="C62" s="144" t="s">
        <v>454</v>
      </c>
      <c r="D62" s="137" t="s">
        <v>455</v>
      </c>
      <c r="E62" s="137" t="s">
        <v>456</v>
      </c>
      <c r="F62" s="137" t="s">
        <v>457</v>
      </c>
      <c r="G62" s="137"/>
      <c r="H62" s="137" t="s">
        <v>458</v>
      </c>
      <c r="I62" s="137" t="s">
        <v>199</v>
      </c>
      <c r="J62" s="117" t="s">
        <v>199</v>
      </c>
      <c r="K62" s="117" t="s">
        <v>199</v>
      </c>
      <c r="L62" s="117" t="s">
        <v>199</v>
      </c>
      <c r="M62" s="117" t="s">
        <v>459</v>
      </c>
      <c r="N62" s="117" t="s">
        <v>460</v>
      </c>
      <c r="O62" s="120" t="s">
        <v>461</v>
      </c>
      <c r="P62" s="137" t="s">
        <v>396</v>
      </c>
      <c r="Q62" s="117" t="s">
        <v>462</v>
      </c>
      <c r="R62" s="117" t="s">
        <v>84</v>
      </c>
      <c r="S62" s="121">
        <v>45324</v>
      </c>
      <c r="T62" s="121">
        <v>45626</v>
      </c>
      <c r="U62" s="121" t="s">
        <v>281</v>
      </c>
      <c r="V62" s="145">
        <v>65000000</v>
      </c>
      <c r="W62" s="120">
        <v>549</v>
      </c>
      <c r="X62" s="123"/>
      <c r="Y62" s="117" t="s">
        <v>463</v>
      </c>
      <c r="Z62" s="117" t="s">
        <v>423</v>
      </c>
      <c r="AA62" s="117" t="s">
        <v>199</v>
      </c>
      <c r="AB62" s="117" t="s">
        <v>199</v>
      </c>
      <c r="AC62" s="120" t="s">
        <v>199</v>
      </c>
      <c r="AD62" s="117" t="s">
        <v>209</v>
      </c>
      <c r="AE62" s="117" t="s">
        <v>248</v>
      </c>
      <c r="AF62" s="117" t="s">
        <v>199</v>
      </c>
      <c r="AG62" s="117" t="s">
        <v>199</v>
      </c>
      <c r="AH62" s="117" t="s">
        <v>199</v>
      </c>
      <c r="AI62" s="117" t="s">
        <v>199</v>
      </c>
      <c r="AJ62" s="117" t="s">
        <v>199</v>
      </c>
      <c r="AK62" s="117" t="s">
        <v>199</v>
      </c>
      <c r="AL62" s="117" t="s">
        <v>418</v>
      </c>
    </row>
    <row r="63" spans="2:38" s="125" customFormat="1" ht="128.25" hidden="1">
      <c r="B63" s="117" t="s">
        <v>453</v>
      </c>
      <c r="C63" s="118" t="s">
        <v>454</v>
      </c>
      <c r="D63" s="117" t="s">
        <v>455</v>
      </c>
      <c r="E63" s="137" t="s">
        <v>456</v>
      </c>
      <c r="F63" s="137" t="s">
        <v>457</v>
      </c>
      <c r="G63" s="137"/>
      <c r="H63" s="137" t="s">
        <v>458</v>
      </c>
      <c r="I63" s="117" t="s">
        <v>199</v>
      </c>
      <c r="J63" s="117" t="s">
        <v>199</v>
      </c>
      <c r="K63" s="117" t="s">
        <v>199</v>
      </c>
      <c r="L63" s="117" t="s">
        <v>199</v>
      </c>
      <c r="M63" s="117" t="s">
        <v>464</v>
      </c>
      <c r="N63" s="117" t="s">
        <v>465</v>
      </c>
      <c r="O63" s="120" t="s">
        <v>466</v>
      </c>
      <c r="P63" s="117" t="s">
        <v>347</v>
      </c>
      <c r="Q63" s="117" t="s">
        <v>445</v>
      </c>
      <c r="R63" s="117" t="s">
        <v>84</v>
      </c>
      <c r="S63" s="121">
        <v>45324</v>
      </c>
      <c r="T63" s="121">
        <v>45626</v>
      </c>
      <c r="U63" s="121" t="s">
        <v>84</v>
      </c>
      <c r="V63" s="138" t="s">
        <v>206</v>
      </c>
      <c r="W63" s="120" t="s">
        <v>206</v>
      </c>
      <c r="X63" s="123">
        <v>1</v>
      </c>
      <c r="Y63" s="117" t="s">
        <v>423</v>
      </c>
      <c r="Z63" s="117" t="s">
        <v>463</v>
      </c>
      <c r="AA63" s="117" t="s">
        <v>467</v>
      </c>
      <c r="AB63" s="117" t="s">
        <v>199</v>
      </c>
      <c r="AC63" s="120" t="s">
        <v>199</v>
      </c>
      <c r="AD63" s="117" t="s">
        <v>209</v>
      </c>
      <c r="AE63" s="117" t="s">
        <v>199</v>
      </c>
      <c r="AF63" s="117" t="s">
        <v>199</v>
      </c>
      <c r="AG63" s="117" t="s">
        <v>199</v>
      </c>
      <c r="AH63" s="117" t="s">
        <v>199</v>
      </c>
      <c r="AI63" s="117" t="s">
        <v>199</v>
      </c>
      <c r="AJ63" s="117" t="s">
        <v>199</v>
      </c>
      <c r="AK63" s="117" t="s">
        <v>199</v>
      </c>
      <c r="AL63" s="117" t="s">
        <v>418</v>
      </c>
    </row>
    <row r="64" spans="2:38" s="125" customFormat="1" ht="128.25">
      <c r="B64" s="117" t="s">
        <v>453</v>
      </c>
      <c r="C64" s="118" t="s">
        <v>454</v>
      </c>
      <c r="D64" s="117" t="s">
        <v>455</v>
      </c>
      <c r="E64" s="137" t="s">
        <v>456</v>
      </c>
      <c r="F64" s="117" t="s">
        <v>457</v>
      </c>
      <c r="G64" s="117"/>
      <c r="H64" s="117" t="s">
        <v>458</v>
      </c>
      <c r="I64" s="117" t="s">
        <v>199</v>
      </c>
      <c r="J64" s="117" t="s">
        <v>199</v>
      </c>
      <c r="K64" s="117" t="s">
        <v>199</v>
      </c>
      <c r="L64" s="117" t="s">
        <v>199</v>
      </c>
      <c r="M64" s="117" t="s">
        <v>468</v>
      </c>
      <c r="N64" s="117" t="s">
        <v>469</v>
      </c>
      <c r="O64" s="120" t="s">
        <v>470</v>
      </c>
      <c r="P64" s="117" t="s">
        <v>471</v>
      </c>
      <c r="Q64" s="146" t="s">
        <v>1567</v>
      </c>
      <c r="R64" s="117" t="s">
        <v>133</v>
      </c>
      <c r="S64" s="121">
        <v>45292</v>
      </c>
      <c r="T64" s="121">
        <v>45641</v>
      </c>
      <c r="U64" s="121" t="s">
        <v>133</v>
      </c>
      <c r="V64" s="122">
        <v>188014344</v>
      </c>
      <c r="W64" s="120" t="s">
        <v>1568</v>
      </c>
      <c r="X64" s="147">
        <v>0.25</v>
      </c>
      <c r="Y64" s="117" t="s">
        <v>463</v>
      </c>
      <c r="Z64" s="117" t="s">
        <v>423</v>
      </c>
      <c r="AA64" s="120" t="s">
        <v>199</v>
      </c>
      <c r="AB64" s="117" t="s">
        <v>199</v>
      </c>
      <c r="AC64" s="117" t="s">
        <v>199</v>
      </c>
      <c r="AD64" s="117" t="s">
        <v>209</v>
      </c>
      <c r="AE64" s="117" t="s">
        <v>199</v>
      </c>
      <c r="AF64" s="117" t="s">
        <v>199</v>
      </c>
      <c r="AG64" s="117" t="s">
        <v>199</v>
      </c>
      <c r="AH64" s="117" t="s">
        <v>199</v>
      </c>
      <c r="AI64" s="117" t="s">
        <v>199</v>
      </c>
      <c r="AJ64" s="117" t="s">
        <v>199</v>
      </c>
      <c r="AK64" s="117" t="s">
        <v>199</v>
      </c>
      <c r="AL64" s="117" t="s">
        <v>472</v>
      </c>
    </row>
    <row r="65" spans="2:38" s="125" customFormat="1" ht="128.25">
      <c r="B65" s="117" t="s">
        <v>453</v>
      </c>
      <c r="C65" s="118" t="s">
        <v>454</v>
      </c>
      <c r="D65" s="117" t="s">
        <v>455</v>
      </c>
      <c r="E65" s="137" t="s">
        <v>456</v>
      </c>
      <c r="F65" s="117" t="s">
        <v>457</v>
      </c>
      <c r="G65" s="117"/>
      <c r="H65" s="117" t="s">
        <v>458</v>
      </c>
      <c r="I65" s="117" t="s">
        <v>199</v>
      </c>
      <c r="J65" s="117" t="s">
        <v>199</v>
      </c>
      <c r="K65" s="117" t="s">
        <v>199</v>
      </c>
      <c r="L65" s="117" t="s">
        <v>199</v>
      </c>
      <c r="M65" s="117" t="s">
        <v>473</v>
      </c>
      <c r="N65" s="117" t="s">
        <v>474</v>
      </c>
      <c r="O65" s="120" t="s">
        <v>475</v>
      </c>
      <c r="P65" s="117" t="s">
        <v>471</v>
      </c>
      <c r="Q65" s="146" t="s">
        <v>1569</v>
      </c>
      <c r="R65" s="117" t="s">
        <v>133</v>
      </c>
      <c r="S65" s="121">
        <v>45292</v>
      </c>
      <c r="T65" s="121">
        <v>45641</v>
      </c>
      <c r="U65" s="121" t="s">
        <v>133</v>
      </c>
      <c r="V65" s="122">
        <v>0</v>
      </c>
      <c r="W65" s="117"/>
      <c r="X65" s="147">
        <v>0.25</v>
      </c>
      <c r="Y65" s="117" t="s">
        <v>463</v>
      </c>
      <c r="Z65" s="117" t="s">
        <v>476</v>
      </c>
      <c r="AA65" s="117" t="s">
        <v>423</v>
      </c>
      <c r="AB65" s="117" t="s">
        <v>199</v>
      </c>
      <c r="AC65" s="117" t="s">
        <v>199</v>
      </c>
      <c r="AD65" s="117" t="s">
        <v>209</v>
      </c>
      <c r="AE65" s="117" t="s">
        <v>199</v>
      </c>
      <c r="AF65" s="117" t="s">
        <v>199</v>
      </c>
      <c r="AG65" s="117" t="s">
        <v>199</v>
      </c>
      <c r="AH65" s="117" t="s">
        <v>199</v>
      </c>
      <c r="AI65" s="117" t="s">
        <v>199</v>
      </c>
      <c r="AJ65" s="117" t="s">
        <v>199</v>
      </c>
      <c r="AK65" s="117" t="s">
        <v>199</v>
      </c>
      <c r="AL65" s="117" t="s">
        <v>472</v>
      </c>
    </row>
    <row r="66" spans="2:38" s="125" customFormat="1" ht="128.25">
      <c r="B66" s="117" t="s">
        <v>453</v>
      </c>
      <c r="C66" s="118" t="s">
        <v>454</v>
      </c>
      <c r="D66" s="117" t="s">
        <v>455</v>
      </c>
      <c r="E66" s="137" t="s">
        <v>456</v>
      </c>
      <c r="F66" s="117" t="s">
        <v>457</v>
      </c>
      <c r="G66" s="117"/>
      <c r="H66" s="117" t="s">
        <v>458</v>
      </c>
      <c r="I66" s="117" t="s">
        <v>199</v>
      </c>
      <c r="J66" s="117" t="s">
        <v>199</v>
      </c>
      <c r="K66" s="117" t="s">
        <v>199</v>
      </c>
      <c r="L66" s="117" t="s">
        <v>199</v>
      </c>
      <c r="M66" s="117" t="s">
        <v>477</v>
      </c>
      <c r="N66" s="117" t="s">
        <v>478</v>
      </c>
      <c r="O66" s="120" t="s">
        <v>479</v>
      </c>
      <c r="P66" s="117" t="s">
        <v>471</v>
      </c>
      <c r="Q66" s="146" t="s">
        <v>1569</v>
      </c>
      <c r="R66" s="117" t="s">
        <v>133</v>
      </c>
      <c r="S66" s="121">
        <v>45292</v>
      </c>
      <c r="T66" s="121">
        <v>45641</v>
      </c>
      <c r="U66" s="121" t="s">
        <v>133</v>
      </c>
      <c r="V66" s="122">
        <v>0</v>
      </c>
      <c r="W66" s="117"/>
      <c r="X66" s="147">
        <v>0.25</v>
      </c>
      <c r="Y66" s="117" t="s">
        <v>463</v>
      </c>
      <c r="Z66" s="117" t="s">
        <v>476</v>
      </c>
      <c r="AA66" s="117" t="s">
        <v>423</v>
      </c>
      <c r="AB66" s="117" t="s">
        <v>199</v>
      </c>
      <c r="AC66" s="117" t="s">
        <v>199</v>
      </c>
      <c r="AD66" s="117" t="s">
        <v>209</v>
      </c>
      <c r="AE66" s="117" t="s">
        <v>199</v>
      </c>
      <c r="AF66" s="117" t="s">
        <v>199</v>
      </c>
      <c r="AG66" s="117" t="s">
        <v>199</v>
      </c>
      <c r="AH66" s="117" t="s">
        <v>199</v>
      </c>
      <c r="AI66" s="117" t="s">
        <v>199</v>
      </c>
      <c r="AJ66" s="117" t="s">
        <v>199</v>
      </c>
      <c r="AK66" s="117" t="s">
        <v>199</v>
      </c>
      <c r="AL66" s="117" t="s">
        <v>472</v>
      </c>
    </row>
    <row r="67" spans="2:38" s="125" customFormat="1" ht="128.25">
      <c r="B67" s="117" t="s">
        <v>453</v>
      </c>
      <c r="C67" s="118" t="s">
        <v>454</v>
      </c>
      <c r="D67" s="117" t="s">
        <v>455</v>
      </c>
      <c r="E67" s="137" t="s">
        <v>456</v>
      </c>
      <c r="F67" s="117" t="s">
        <v>457</v>
      </c>
      <c r="G67" s="117"/>
      <c r="H67" s="117" t="s">
        <v>458</v>
      </c>
      <c r="I67" s="117" t="s">
        <v>199</v>
      </c>
      <c r="J67" s="117" t="s">
        <v>199</v>
      </c>
      <c r="K67" s="117" t="s">
        <v>199</v>
      </c>
      <c r="L67" s="117" t="s">
        <v>199</v>
      </c>
      <c r="M67" s="117" t="s">
        <v>480</v>
      </c>
      <c r="N67" s="146" t="s">
        <v>1570</v>
      </c>
      <c r="O67" s="120" t="s">
        <v>482</v>
      </c>
      <c r="P67" s="117" t="s">
        <v>471</v>
      </c>
      <c r="Q67" s="146" t="s">
        <v>1571</v>
      </c>
      <c r="R67" s="117" t="s">
        <v>133</v>
      </c>
      <c r="S67" s="121">
        <v>45611</v>
      </c>
      <c r="T67" s="121">
        <v>45641</v>
      </c>
      <c r="U67" s="121" t="s">
        <v>133</v>
      </c>
      <c r="V67" s="122">
        <v>0</v>
      </c>
      <c r="W67" s="117"/>
      <c r="X67" s="147">
        <v>0.25</v>
      </c>
      <c r="Y67" s="117" t="s">
        <v>463</v>
      </c>
      <c r="Z67" s="117" t="s">
        <v>208</v>
      </c>
      <c r="AA67" s="117" t="s">
        <v>423</v>
      </c>
      <c r="AB67" s="117" t="s">
        <v>199</v>
      </c>
      <c r="AC67" s="117" t="s">
        <v>199</v>
      </c>
      <c r="AD67" s="117" t="s">
        <v>209</v>
      </c>
      <c r="AE67" s="117" t="s">
        <v>199</v>
      </c>
      <c r="AF67" s="117" t="s">
        <v>199</v>
      </c>
      <c r="AG67" s="117" t="s">
        <v>199</v>
      </c>
      <c r="AH67" s="117" t="s">
        <v>199</v>
      </c>
      <c r="AI67" s="117" t="s">
        <v>199</v>
      </c>
      <c r="AJ67" s="117" t="s">
        <v>199</v>
      </c>
      <c r="AK67" s="117" t="s">
        <v>199</v>
      </c>
      <c r="AL67" s="117" t="s">
        <v>472</v>
      </c>
    </row>
    <row r="68" spans="2:38" s="125" customFormat="1" ht="128.25" hidden="1">
      <c r="B68" s="117" t="s">
        <v>453</v>
      </c>
      <c r="C68" s="118" t="s">
        <v>454</v>
      </c>
      <c r="D68" s="117" t="s">
        <v>455</v>
      </c>
      <c r="E68" s="137" t="s">
        <v>456</v>
      </c>
      <c r="F68" s="117" t="s">
        <v>457</v>
      </c>
      <c r="G68" s="117"/>
      <c r="H68" s="117" t="s">
        <v>458</v>
      </c>
      <c r="I68" s="117" t="s">
        <v>199</v>
      </c>
      <c r="J68" s="117" t="s">
        <v>199</v>
      </c>
      <c r="K68" s="117" t="s">
        <v>199</v>
      </c>
      <c r="L68" s="117" t="s">
        <v>199</v>
      </c>
      <c r="M68" s="117" t="s">
        <v>483</v>
      </c>
      <c r="N68" s="117" t="s">
        <v>484</v>
      </c>
      <c r="O68" s="120" t="s">
        <v>485</v>
      </c>
      <c r="P68" s="117" t="s">
        <v>486</v>
      </c>
      <c r="Q68" s="117"/>
      <c r="R68" s="117" t="s">
        <v>99</v>
      </c>
      <c r="S68" s="121">
        <v>45352</v>
      </c>
      <c r="T68" s="121">
        <v>45427</v>
      </c>
      <c r="U68" s="121" t="s">
        <v>281</v>
      </c>
      <c r="V68" s="129"/>
      <c r="W68" s="117"/>
      <c r="X68" s="117"/>
      <c r="Y68" s="117" t="s">
        <v>207</v>
      </c>
      <c r="Z68" s="117" t="s">
        <v>208</v>
      </c>
      <c r="AA68" s="117" t="s">
        <v>423</v>
      </c>
      <c r="AB68" s="117" t="s">
        <v>199</v>
      </c>
      <c r="AC68" s="120" t="s">
        <v>199</v>
      </c>
      <c r="AD68" s="117" t="s">
        <v>487</v>
      </c>
      <c r="AE68" s="117" t="s">
        <v>199</v>
      </c>
      <c r="AF68" s="117" t="s">
        <v>199</v>
      </c>
      <c r="AG68" s="117" t="s">
        <v>199</v>
      </c>
      <c r="AH68" s="117" t="s">
        <v>199</v>
      </c>
      <c r="AI68" s="117" t="s">
        <v>199</v>
      </c>
      <c r="AJ68" s="117" t="s">
        <v>199</v>
      </c>
      <c r="AK68" s="117" t="s">
        <v>199</v>
      </c>
      <c r="AL68" s="117" t="s">
        <v>472</v>
      </c>
    </row>
    <row r="69" spans="2:38" s="125" customFormat="1" ht="128.25" hidden="1">
      <c r="B69" s="117" t="s">
        <v>453</v>
      </c>
      <c r="C69" s="118" t="s">
        <v>454</v>
      </c>
      <c r="D69" s="117" t="s">
        <v>455</v>
      </c>
      <c r="E69" s="137" t="s">
        <v>456</v>
      </c>
      <c r="F69" s="117" t="s">
        <v>457</v>
      </c>
      <c r="G69" s="117"/>
      <c r="H69" s="117" t="s">
        <v>458</v>
      </c>
      <c r="I69" s="117" t="s">
        <v>199</v>
      </c>
      <c r="J69" s="117" t="s">
        <v>199</v>
      </c>
      <c r="K69" s="117" t="s">
        <v>199</v>
      </c>
      <c r="L69" s="117" t="s">
        <v>199</v>
      </c>
      <c r="M69" s="117" t="s">
        <v>488</v>
      </c>
      <c r="N69" s="117" t="s">
        <v>489</v>
      </c>
      <c r="O69" s="120" t="s">
        <v>490</v>
      </c>
      <c r="P69" s="72" t="s">
        <v>491</v>
      </c>
      <c r="Q69" s="117" t="s">
        <v>492</v>
      </c>
      <c r="R69" s="117" t="s">
        <v>99</v>
      </c>
      <c r="S69" s="121">
        <v>45428</v>
      </c>
      <c r="T69" s="121">
        <v>45107</v>
      </c>
      <c r="U69" s="121" t="s">
        <v>281</v>
      </c>
      <c r="V69" s="129"/>
      <c r="W69" s="117"/>
      <c r="X69" s="117"/>
      <c r="Y69" s="117" t="s">
        <v>207</v>
      </c>
      <c r="Z69" s="117" t="s">
        <v>208</v>
      </c>
      <c r="AA69" s="117" t="s">
        <v>423</v>
      </c>
      <c r="AB69" s="117" t="s">
        <v>199</v>
      </c>
      <c r="AC69" s="120" t="s">
        <v>199</v>
      </c>
      <c r="AD69" s="117" t="s">
        <v>487</v>
      </c>
      <c r="AE69" s="117" t="s">
        <v>199</v>
      </c>
      <c r="AF69" s="117" t="s">
        <v>199</v>
      </c>
      <c r="AG69" s="117" t="s">
        <v>199</v>
      </c>
      <c r="AH69" s="117" t="s">
        <v>199</v>
      </c>
      <c r="AI69" s="117" t="s">
        <v>199</v>
      </c>
      <c r="AJ69" s="117" t="s">
        <v>199</v>
      </c>
      <c r="AK69" s="117" t="s">
        <v>199</v>
      </c>
      <c r="AL69" s="117" t="s">
        <v>472</v>
      </c>
    </row>
    <row r="70" spans="2:38" s="125" customFormat="1" ht="128.25" hidden="1">
      <c r="B70" s="117" t="s">
        <v>453</v>
      </c>
      <c r="C70" s="118" t="s">
        <v>454</v>
      </c>
      <c r="D70" s="117" t="s">
        <v>455</v>
      </c>
      <c r="E70" s="137" t="s">
        <v>456</v>
      </c>
      <c r="F70" s="117" t="s">
        <v>493</v>
      </c>
      <c r="G70" s="117"/>
      <c r="H70" s="117" t="s">
        <v>458</v>
      </c>
      <c r="I70" s="117" t="s">
        <v>199</v>
      </c>
      <c r="J70" s="117" t="s">
        <v>199</v>
      </c>
      <c r="K70" s="117" t="s">
        <v>199</v>
      </c>
      <c r="L70" s="117" t="s">
        <v>199</v>
      </c>
      <c r="M70" s="117" t="s">
        <v>494</v>
      </c>
      <c r="N70" s="117" t="s">
        <v>495</v>
      </c>
      <c r="O70" s="117" t="s">
        <v>496</v>
      </c>
      <c r="P70" s="117" t="s">
        <v>486</v>
      </c>
      <c r="Q70" s="117"/>
      <c r="R70" s="117" t="s">
        <v>99</v>
      </c>
      <c r="S70" s="132">
        <v>45293</v>
      </c>
      <c r="T70" s="132">
        <v>45322</v>
      </c>
      <c r="U70" s="121" t="s">
        <v>133</v>
      </c>
      <c r="V70" s="122"/>
      <c r="W70" s="117"/>
      <c r="X70" s="147">
        <v>0.5</v>
      </c>
      <c r="Y70" s="117" t="s">
        <v>400</v>
      </c>
      <c r="Z70" s="117" t="s">
        <v>199</v>
      </c>
      <c r="AA70" s="117" t="s">
        <v>199</v>
      </c>
      <c r="AB70" s="117" t="s">
        <v>199</v>
      </c>
      <c r="AC70" s="117" t="s">
        <v>199</v>
      </c>
      <c r="AD70" s="117" t="s">
        <v>364</v>
      </c>
      <c r="AE70" s="117" t="s">
        <v>248</v>
      </c>
      <c r="AF70" s="117" t="s">
        <v>199</v>
      </c>
      <c r="AG70" s="117" t="s">
        <v>199</v>
      </c>
      <c r="AH70" s="117" t="s">
        <v>199</v>
      </c>
      <c r="AI70" s="117" t="s">
        <v>199</v>
      </c>
      <c r="AJ70" s="117" t="s">
        <v>402</v>
      </c>
      <c r="AK70" s="117" t="s">
        <v>403</v>
      </c>
      <c r="AL70" s="117" t="s">
        <v>497</v>
      </c>
    </row>
    <row r="71" spans="2:38" s="125" customFormat="1" ht="128.25" hidden="1">
      <c r="B71" s="117" t="s">
        <v>453</v>
      </c>
      <c r="C71" s="118" t="s">
        <v>454</v>
      </c>
      <c r="D71" s="117" t="s">
        <v>455</v>
      </c>
      <c r="E71" s="137" t="s">
        <v>456</v>
      </c>
      <c r="F71" s="117" t="s">
        <v>493</v>
      </c>
      <c r="G71" s="117"/>
      <c r="H71" s="117" t="s">
        <v>458</v>
      </c>
      <c r="I71" s="117" t="s">
        <v>199</v>
      </c>
      <c r="J71" s="117" t="s">
        <v>199</v>
      </c>
      <c r="K71" s="117" t="s">
        <v>199</v>
      </c>
      <c r="L71" s="117" t="s">
        <v>199</v>
      </c>
      <c r="M71" s="117" t="s">
        <v>498</v>
      </c>
      <c r="N71" s="117" t="s">
        <v>499</v>
      </c>
      <c r="O71" s="117" t="s">
        <v>500</v>
      </c>
      <c r="P71" s="117" t="s">
        <v>501</v>
      </c>
      <c r="Q71" s="117"/>
      <c r="R71" s="117" t="s">
        <v>99</v>
      </c>
      <c r="S71" s="135">
        <v>45422</v>
      </c>
      <c r="T71" s="135">
        <v>45656</v>
      </c>
      <c r="U71" s="121" t="s">
        <v>133</v>
      </c>
      <c r="V71" s="122"/>
      <c r="W71" s="117"/>
      <c r="X71" s="147">
        <v>0.5</v>
      </c>
      <c r="Y71" s="117" t="s">
        <v>400</v>
      </c>
      <c r="Z71" s="117" t="s">
        <v>199</v>
      </c>
      <c r="AA71" s="117" t="s">
        <v>199</v>
      </c>
      <c r="AB71" s="117" t="s">
        <v>199</v>
      </c>
      <c r="AC71" s="117" t="s">
        <v>199</v>
      </c>
      <c r="AD71" s="117" t="s">
        <v>364</v>
      </c>
      <c r="AE71" s="117" t="s">
        <v>248</v>
      </c>
      <c r="AF71" s="117" t="s">
        <v>199</v>
      </c>
      <c r="AG71" s="117" t="s">
        <v>199</v>
      </c>
      <c r="AH71" s="117" t="s">
        <v>199</v>
      </c>
      <c r="AI71" s="117" t="s">
        <v>199</v>
      </c>
      <c r="AJ71" s="117" t="s">
        <v>402</v>
      </c>
      <c r="AK71" s="117" t="s">
        <v>502</v>
      </c>
      <c r="AL71" s="117" t="s">
        <v>497</v>
      </c>
    </row>
    <row r="72" spans="2:38" s="125" customFormat="1" ht="128.25">
      <c r="B72" s="117" t="s">
        <v>453</v>
      </c>
      <c r="C72" s="118" t="s">
        <v>454</v>
      </c>
      <c r="D72" s="117" t="s">
        <v>455</v>
      </c>
      <c r="E72" s="137" t="s">
        <v>456</v>
      </c>
      <c r="F72" s="117" t="s">
        <v>493</v>
      </c>
      <c r="G72" s="117"/>
      <c r="H72" s="117" t="s">
        <v>458</v>
      </c>
      <c r="I72" s="117" t="s">
        <v>199</v>
      </c>
      <c r="J72" s="117" t="s">
        <v>199</v>
      </c>
      <c r="K72" s="117" t="s">
        <v>199</v>
      </c>
      <c r="L72" s="117" t="s">
        <v>199</v>
      </c>
      <c r="M72" s="117" t="s">
        <v>503</v>
      </c>
      <c r="N72" s="117" t="s">
        <v>504</v>
      </c>
      <c r="O72" s="120" t="s">
        <v>505</v>
      </c>
      <c r="P72" s="117" t="s">
        <v>471</v>
      </c>
      <c r="Q72" s="146" t="s">
        <v>1572</v>
      </c>
      <c r="R72" s="117" t="s">
        <v>133</v>
      </c>
      <c r="S72" s="121">
        <v>45292</v>
      </c>
      <c r="T72" s="121">
        <v>45322</v>
      </c>
      <c r="U72" s="121" t="s">
        <v>133</v>
      </c>
      <c r="V72" s="122">
        <v>0</v>
      </c>
      <c r="W72" s="117"/>
      <c r="X72" s="147">
        <v>0.6</v>
      </c>
      <c r="Y72" s="117" t="s">
        <v>463</v>
      </c>
      <c r="Z72" s="117" t="s">
        <v>208</v>
      </c>
      <c r="AA72" s="117" t="s">
        <v>423</v>
      </c>
      <c r="AB72" s="117" t="s">
        <v>199</v>
      </c>
      <c r="AC72" s="117" t="s">
        <v>199</v>
      </c>
      <c r="AD72" s="117" t="s">
        <v>209</v>
      </c>
      <c r="AE72" s="117" t="s">
        <v>199</v>
      </c>
      <c r="AF72" s="117" t="s">
        <v>199</v>
      </c>
      <c r="AG72" s="117" t="s">
        <v>199</v>
      </c>
      <c r="AH72" s="117" t="s">
        <v>199</v>
      </c>
      <c r="AI72" s="117" t="s">
        <v>199</v>
      </c>
      <c r="AJ72" s="117" t="s">
        <v>199</v>
      </c>
      <c r="AK72" s="117" t="s">
        <v>199</v>
      </c>
      <c r="AL72" s="117" t="s">
        <v>472</v>
      </c>
    </row>
    <row r="73" spans="2:38" s="125" customFormat="1" ht="128.25">
      <c r="B73" s="117" t="s">
        <v>453</v>
      </c>
      <c r="C73" s="118" t="s">
        <v>454</v>
      </c>
      <c r="D73" s="117" t="s">
        <v>455</v>
      </c>
      <c r="E73" s="137" t="s">
        <v>456</v>
      </c>
      <c r="F73" s="117" t="s">
        <v>493</v>
      </c>
      <c r="G73" s="117"/>
      <c r="H73" s="117" t="s">
        <v>458</v>
      </c>
      <c r="I73" s="117" t="s">
        <v>199</v>
      </c>
      <c r="J73" s="117" t="s">
        <v>199</v>
      </c>
      <c r="K73" s="117" t="s">
        <v>199</v>
      </c>
      <c r="L73" s="117" t="s">
        <v>199</v>
      </c>
      <c r="M73" s="117" t="s">
        <v>506</v>
      </c>
      <c r="N73" s="146" t="s">
        <v>1573</v>
      </c>
      <c r="O73" s="120" t="s">
        <v>507</v>
      </c>
      <c r="P73" s="117" t="s">
        <v>471</v>
      </c>
      <c r="Q73" s="146" t="s">
        <v>1574</v>
      </c>
      <c r="R73" s="117" t="s">
        <v>133</v>
      </c>
      <c r="S73" s="121">
        <v>45323</v>
      </c>
      <c r="T73" s="121">
        <v>45350</v>
      </c>
      <c r="U73" s="121" t="s">
        <v>281</v>
      </c>
      <c r="V73" s="122">
        <v>0</v>
      </c>
      <c r="W73" s="117"/>
      <c r="X73" s="147">
        <v>0.4</v>
      </c>
      <c r="Y73" s="117" t="s">
        <v>463</v>
      </c>
      <c r="Z73" s="117" t="s">
        <v>208</v>
      </c>
      <c r="AA73" s="117" t="s">
        <v>423</v>
      </c>
      <c r="AB73" s="117" t="s">
        <v>199</v>
      </c>
      <c r="AC73" s="117" t="s">
        <v>199</v>
      </c>
      <c r="AD73" s="117" t="s">
        <v>209</v>
      </c>
      <c r="AE73" s="117" t="s">
        <v>199</v>
      </c>
      <c r="AF73" s="117" t="s">
        <v>199</v>
      </c>
      <c r="AG73" s="117" t="s">
        <v>199</v>
      </c>
      <c r="AH73" s="117" t="s">
        <v>199</v>
      </c>
      <c r="AI73" s="117" t="s">
        <v>199</v>
      </c>
      <c r="AJ73" s="117" t="s">
        <v>199</v>
      </c>
      <c r="AK73" s="117" t="s">
        <v>199</v>
      </c>
      <c r="AL73" s="117" t="s">
        <v>472</v>
      </c>
    </row>
    <row r="74" spans="2:38" s="125" customFormat="1" ht="128.25">
      <c r="B74" s="117" t="s">
        <v>453</v>
      </c>
      <c r="C74" s="118" t="s">
        <v>454</v>
      </c>
      <c r="D74" s="117" t="s">
        <v>455</v>
      </c>
      <c r="E74" s="137" t="s">
        <v>456</v>
      </c>
      <c r="F74" s="117" t="s">
        <v>508</v>
      </c>
      <c r="G74" s="117"/>
      <c r="H74" s="117" t="s">
        <v>458</v>
      </c>
      <c r="I74" s="117" t="s">
        <v>199</v>
      </c>
      <c r="J74" s="117" t="s">
        <v>199</v>
      </c>
      <c r="K74" s="117" t="s">
        <v>199</v>
      </c>
      <c r="L74" s="117" t="s">
        <v>199</v>
      </c>
      <c r="M74" s="117" t="s">
        <v>509</v>
      </c>
      <c r="N74" s="117" t="s">
        <v>510</v>
      </c>
      <c r="O74" s="120" t="s">
        <v>511</v>
      </c>
      <c r="P74" s="117" t="s">
        <v>471</v>
      </c>
      <c r="Q74" s="146" t="s">
        <v>1575</v>
      </c>
      <c r="R74" s="117" t="s">
        <v>133</v>
      </c>
      <c r="S74" s="121">
        <v>45292</v>
      </c>
      <c r="T74" s="121">
        <v>45473</v>
      </c>
      <c r="U74" s="121" t="s">
        <v>512</v>
      </c>
      <c r="V74" s="122">
        <v>0</v>
      </c>
      <c r="W74" s="117"/>
      <c r="X74" s="147">
        <v>0.5</v>
      </c>
      <c r="Y74" s="117" t="s">
        <v>463</v>
      </c>
      <c r="Z74" s="117" t="s">
        <v>374</v>
      </c>
      <c r="AA74" s="117" t="s">
        <v>199</v>
      </c>
      <c r="AB74" s="117" t="s">
        <v>199</v>
      </c>
      <c r="AC74" s="117" t="s">
        <v>199</v>
      </c>
      <c r="AD74" s="117" t="s">
        <v>513</v>
      </c>
      <c r="AE74" s="117" t="s">
        <v>199</v>
      </c>
      <c r="AF74" s="117" t="s">
        <v>199</v>
      </c>
      <c r="AG74" s="117" t="s">
        <v>199</v>
      </c>
      <c r="AH74" s="117" t="s">
        <v>199</v>
      </c>
      <c r="AI74" s="117" t="s">
        <v>199</v>
      </c>
      <c r="AJ74" s="117" t="s">
        <v>199</v>
      </c>
      <c r="AK74" s="117" t="s">
        <v>199</v>
      </c>
      <c r="AL74" s="117" t="s">
        <v>472</v>
      </c>
    </row>
    <row r="75" spans="2:38" s="125" customFormat="1" ht="128.25">
      <c r="B75" s="117" t="s">
        <v>453</v>
      </c>
      <c r="C75" s="118" t="s">
        <v>454</v>
      </c>
      <c r="D75" s="117" t="s">
        <v>455</v>
      </c>
      <c r="E75" s="137" t="s">
        <v>456</v>
      </c>
      <c r="F75" s="117" t="s">
        <v>508</v>
      </c>
      <c r="G75" s="117"/>
      <c r="H75" s="117" t="s">
        <v>458</v>
      </c>
      <c r="I75" s="117" t="s">
        <v>199</v>
      </c>
      <c r="J75" s="117" t="s">
        <v>199</v>
      </c>
      <c r="K75" s="117" t="s">
        <v>199</v>
      </c>
      <c r="L75" s="117" t="s">
        <v>199</v>
      </c>
      <c r="M75" s="117" t="s">
        <v>514</v>
      </c>
      <c r="N75" s="117" t="s">
        <v>515</v>
      </c>
      <c r="O75" s="120" t="s">
        <v>511</v>
      </c>
      <c r="P75" s="117" t="s">
        <v>471</v>
      </c>
      <c r="Q75" s="146" t="s">
        <v>1576</v>
      </c>
      <c r="R75" s="117" t="s">
        <v>133</v>
      </c>
      <c r="S75" s="121">
        <v>45474</v>
      </c>
      <c r="T75" s="121">
        <v>45641</v>
      </c>
      <c r="U75" s="121" t="s">
        <v>512</v>
      </c>
      <c r="V75" s="122">
        <v>0</v>
      </c>
      <c r="W75" s="117"/>
      <c r="X75" s="147">
        <v>0.5</v>
      </c>
      <c r="Y75" s="117" t="s">
        <v>463</v>
      </c>
      <c r="Z75" s="117" t="s">
        <v>374</v>
      </c>
      <c r="AA75" s="117" t="s">
        <v>199</v>
      </c>
      <c r="AB75" s="117" t="s">
        <v>199</v>
      </c>
      <c r="AC75" s="117" t="s">
        <v>199</v>
      </c>
      <c r="AD75" s="117" t="s">
        <v>513</v>
      </c>
      <c r="AE75" s="117" t="s">
        <v>199</v>
      </c>
      <c r="AF75" s="117" t="s">
        <v>199</v>
      </c>
      <c r="AG75" s="117" t="s">
        <v>199</v>
      </c>
      <c r="AH75" s="117" t="s">
        <v>199</v>
      </c>
      <c r="AI75" s="117" t="s">
        <v>199</v>
      </c>
      <c r="AJ75" s="117" t="s">
        <v>199</v>
      </c>
      <c r="AK75" s="117" t="s">
        <v>199</v>
      </c>
      <c r="AL75" s="117" t="s">
        <v>472</v>
      </c>
    </row>
    <row r="76" spans="2:38" s="125" customFormat="1" ht="199.5" hidden="1">
      <c r="B76" s="117" t="s">
        <v>516</v>
      </c>
      <c r="C76" s="118" t="s">
        <v>517</v>
      </c>
      <c r="D76" s="117" t="s">
        <v>518</v>
      </c>
      <c r="E76" s="117" t="s">
        <v>519</v>
      </c>
      <c r="F76" s="117" t="s">
        <v>520</v>
      </c>
      <c r="G76" s="117"/>
      <c r="H76" s="117" t="s">
        <v>281</v>
      </c>
      <c r="I76" s="117" t="s">
        <v>199</v>
      </c>
      <c r="J76" s="117" t="s">
        <v>199</v>
      </c>
      <c r="K76" s="117" t="s">
        <v>199</v>
      </c>
      <c r="L76" s="117" t="s">
        <v>199</v>
      </c>
      <c r="M76" s="117" t="s">
        <v>521</v>
      </c>
      <c r="N76" s="117" t="s">
        <v>522</v>
      </c>
      <c r="O76" s="120" t="s">
        <v>523</v>
      </c>
      <c r="P76" s="117" t="s">
        <v>524</v>
      </c>
      <c r="Q76" s="117" t="s">
        <v>525</v>
      </c>
      <c r="R76" s="117" t="s">
        <v>0</v>
      </c>
      <c r="S76" s="121">
        <v>45292</v>
      </c>
      <c r="T76" s="121">
        <v>45382</v>
      </c>
      <c r="U76" s="121" t="s">
        <v>0</v>
      </c>
      <c r="V76" s="122"/>
      <c r="W76" s="117"/>
      <c r="X76" s="123">
        <v>0.5</v>
      </c>
      <c r="Y76" s="117" t="s">
        <v>400</v>
      </c>
      <c r="Z76" s="117" t="s">
        <v>526</v>
      </c>
      <c r="AA76" s="117" t="s">
        <v>199</v>
      </c>
      <c r="AB76" s="117" t="s">
        <v>199</v>
      </c>
      <c r="AC76" s="117" t="s">
        <v>199</v>
      </c>
      <c r="AD76" s="117" t="s">
        <v>364</v>
      </c>
      <c r="AE76" s="117" t="s">
        <v>199</v>
      </c>
      <c r="AF76" s="117" t="s">
        <v>199</v>
      </c>
      <c r="AG76" s="117" t="s">
        <v>199</v>
      </c>
      <c r="AH76" s="117" t="s">
        <v>199</v>
      </c>
      <c r="AI76" s="117" t="s">
        <v>199</v>
      </c>
      <c r="AJ76" s="117" t="s">
        <v>402</v>
      </c>
      <c r="AK76" s="117" t="s">
        <v>527</v>
      </c>
      <c r="AL76" s="117" t="s">
        <v>528</v>
      </c>
    </row>
    <row r="77" spans="2:38" s="125" customFormat="1" ht="199.5" hidden="1">
      <c r="B77" s="117" t="s">
        <v>516</v>
      </c>
      <c r="C77" s="118" t="s">
        <v>517</v>
      </c>
      <c r="D77" s="117" t="s">
        <v>518</v>
      </c>
      <c r="E77" s="117" t="s">
        <v>519</v>
      </c>
      <c r="F77" s="117" t="s">
        <v>520</v>
      </c>
      <c r="G77" s="117"/>
      <c r="H77" s="117" t="s">
        <v>281</v>
      </c>
      <c r="I77" s="117" t="s">
        <v>199</v>
      </c>
      <c r="J77" s="117" t="s">
        <v>199</v>
      </c>
      <c r="K77" s="117" t="s">
        <v>199</v>
      </c>
      <c r="L77" s="117" t="s">
        <v>199</v>
      </c>
      <c r="M77" s="117" t="s">
        <v>529</v>
      </c>
      <c r="N77" s="117" t="s">
        <v>530</v>
      </c>
      <c r="O77" s="120" t="s">
        <v>531</v>
      </c>
      <c r="P77" s="117" t="s">
        <v>524</v>
      </c>
      <c r="Q77" s="117" t="s">
        <v>525</v>
      </c>
      <c r="R77" s="117" t="s">
        <v>0</v>
      </c>
      <c r="S77" s="121">
        <v>45383</v>
      </c>
      <c r="T77" s="121">
        <v>45473</v>
      </c>
      <c r="U77" s="121" t="s">
        <v>512</v>
      </c>
      <c r="V77" s="122"/>
      <c r="W77" s="117"/>
      <c r="X77" s="123">
        <v>0.5</v>
      </c>
      <c r="Y77" s="117" t="s">
        <v>400</v>
      </c>
      <c r="Z77" s="117" t="s">
        <v>526</v>
      </c>
      <c r="AA77" s="117" t="s">
        <v>199</v>
      </c>
      <c r="AB77" s="117" t="s">
        <v>199</v>
      </c>
      <c r="AC77" s="117" t="s">
        <v>199</v>
      </c>
      <c r="AD77" s="117" t="s">
        <v>364</v>
      </c>
      <c r="AE77" s="117" t="s">
        <v>199</v>
      </c>
      <c r="AF77" s="117" t="s">
        <v>199</v>
      </c>
      <c r="AG77" s="117" t="s">
        <v>199</v>
      </c>
      <c r="AH77" s="117" t="s">
        <v>199</v>
      </c>
      <c r="AI77" s="117" t="s">
        <v>199</v>
      </c>
      <c r="AJ77" s="117" t="s">
        <v>402</v>
      </c>
      <c r="AK77" s="117" t="s">
        <v>527</v>
      </c>
      <c r="AL77" s="117" t="s">
        <v>528</v>
      </c>
    </row>
    <row r="78" spans="2:38" s="125" customFormat="1" ht="199.5" hidden="1">
      <c r="B78" s="117" t="s">
        <v>516</v>
      </c>
      <c r="C78" s="118" t="s">
        <v>517</v>
      </c>
      <c r="D78" s="117" t="s">
        <v>518</v>
      </c>
      <c r="E78" s="117" t="s">
        <v>519</v>
      </c>
      <c r="F78" s="117" t="s">
        <v>520</v>
      </c>
      <c r="G78" s="117"/>
      <c r="H78" s="117" t="s">
        <v>281</v>
      </c>
      <c r="I78" s="117" t="s">
        <v>199</v>
      </c>
      <c r="J78" s="117" t="s">
        <v>199</v>
      </c>
      <c r="K78" s="117" t="s">
        <v>199</v>
      </c>
      <c r="L78" s="117" t="s">
        <v>199</v>
      </c>
      <c r="M78" s="117" t="s">
        <v>532</v>
      </c>
      <c r="N78" s="117" t="s">
        <v>533</v>
      </c>
      <c r="O78" s="120" t="s">
        <v>534</v>
      </c>
      <c r="P78" s="117" t="s">
        <v>535</v>
      </c>
      <c r="Q78" s="117" t="s">
        <v>536</v>
      </c>
      <c r="R78" s="117" t="s">
        <v>537</v>
      </c>
      <c r="S78" s="121">
        <v>45323</v>
      </c>
      <c r="T78" s="121">
        <v>45641</v>
      </c>
      <c r="U78" s="121" t="s">
        <v>512</v>
      </c>
      <c r="V78" s="122"/>
      <c r="W78" s="117"/>
      <c r="X78" s="123">
        <v>1</v>
      </c>
      <c r="Y78" s="117" t="s">
        <v>207</v>
      </c>
      <c r="Z78" s="117" t="s">
        <v>400</v>
      </c>
      <c r="AA78" s="117" t="s">
        <v>199</v>
      </c>
      <c r="AB78" s="117" t="s">
        <v>199</v>
      </c>
      <c r="AC78" s="117" t="s">
        <v>199</v>
      </c>
      <c r="AD78" s="117" t="s">
        <v>364</v>
      </c>
      <c r="AE78" s="117" t="s">
        <v>199</v>
      </c>
      <c r="AF78" s="117" t="s">
        <v>199</v>
      </c>
      <c r="AG78" s="117" t="s">
        <v>199</v>
      </c>
      <c r="AH78" s="117" t="s">
        <v>199</v>
      </c>
      <c r="AI78" s="117" t="s">
        <v>199</v>
      </c>
      <c r="AJ78" s="117" t="s">
        <v>402</v>
      </c>
      <c r="AK78" s="117" t="s">
        <v>403</v>
      </c>
      <c r="AL78" s="117" t="s">
        <v>538</v>
      </c>
    </row>
    <row r="79" spans="2:38" s="125" customFormat="1" ht="199.5" hidden="1">
      <c r="B79" s="117" t="s">
        <v>516</v>
      </c>
      <c r="C79" s="118" t="s">
        <v>517</v>
      </c>
      <c r="D79" s="117" t="s">
        <v>539</v>
      </c>
      <c r="E79" s="117" t="s">
        <v>540</v>
      </c>
      <c r="F79" s="117" t="s">
        <v>541</v>
      </c>
      <c r="G79" s="117" t="s">
        <v>542</v>
      </c>
      <c r="H79" s="117" t="s">
        <v>281</v>
      </c>
      <c r="I79" s="117" t="s">
        <v>199</v>
      </c>
      <c r="J79" s="117" t="s">
        <v>199</v>
      </c>
      <c r="K79" s="117" t="s">
        <v>199</v>
      </c>
      <c r="L79" s="117" t="s">
        <v>199</v>
      </c>
      <c r="M79" s="117" t="s">
        <v>543</v>
      </c>
      <c r="N79" s="117" t="s">
        <v>544</v>
      </c>
      <c r="O79" s="120" t="s">
        <v>545</v>
      </c>
      <c r="P79" s="117" t="s">
        <v>525</v>
      </c>
      <c r="Q79" s="117" t="s">
        <v>524</v>
      </c>
      <c r="R79" s="117" t="s">
        <v>0</v>
      </c>
      <c r="S79" s="121">
        <v>45383</v>
      </c>
      <c r="T79" s="121">
        <v>45397</v>
      </c>
      <c r="U79" s="121" t="s">
        <v>512</v>
      </c>
      <c r="V79" s="122"/>
      <c r="W79" s="117"/>
      <c r="X79" s="123">
        <v>0.15</v>
      </c>
      <c r="Y79" s="117" t="s">
        <v>526</v>
      </c>
      <c r="Z79" s="117" t="s">
        <v>208</v>
      </c>
      <c r="AA79" s="117" t="s">
        <v>199</v>
      </c>
      <c r="AB79" s="117" t="s">
        <v>199</v>
      </c>
      <c r="AC79" s="117" t="s">
        <v>199</v>
      </c>
      <c r="AD79" s="117" t="s">
        <v>364</v>
      </c>
      <c r="AE79" s="117" t="s">
        <v>199</v>
      </c>
      <c r="AF79" s="117"/>
      <c r="AG79" s="117"/>
      <c r="AH79" s="117"/>
      <c r="AI79" s="117" t="s">
        <v>199</v>
      </c>
      <c r="AJ79" s="117" t="s">
        <v>365</v>
      </c>
      <c r="AK79" s="117" t="s">
        <v>366</v>
      </c>
      <c r="AL79" s="117" t="s">
        <v>528</v>
      </c>
    </row>
    <row r="80" spans="2:38" s="125" customFormat="1" ht="199.5" hidden="1">
      <c r="B80" s="117" t="s">
        <v>516</v>
      </c>
      <c r="C80" s="118" t="s">
        <v>517</v>
      </c>
      <c r="D80" s="117" t="s">
        <v>539</v>
      </c>
      <c r="E80" s="117" t="s">
        <v>540</v>
      </c>
      <c r="F80" s="117" t="s">
        <v>541</v>
      </c>
      <c r="G80" s="117" t="s">
        <v>542</v>
      </c>
      <c r="H80" s="117" t="s">
        <v>281</v>
      </c>
      <c r="I80" s="117" t="s">
        <v>199</v>
      </c>
      <c r="J80" s="117" t="s">
        <v>199</v>
      </c>
      <c r="K80" s="117" t="s">
        <v>199</v>
      </c>
      <c r="L80" s="117" t="s">
        <v>199</v>
      </c>
      <c r="M80" s="117" t="s">
        <v>546</v>
      </c>
      <c r="N80" s="117" t="s">
        <v>547</v>
      </c>
      <c r="O80" s="120" t="s">
        <v>548</v>
      </c>
      <c r="P80" s="117" t="s">
        <v>525</v>
      </c>
      <c r="Q80" s="117" t="s">
        <v>524</v>
      </c>
      <c r="R80" s="117" t="s">
        <v>0</v>
      </c>
      <c r="S80" s="121">
        <v>45474</v>
      </c>
      <c r="T80" s="121">
        <v>45488</v>
      </c>
      <c r="U80" s="121" t="s">
        <v>512</v>
      </c>
      <c r="V80" s="122"/>
      <c r="W80" s="117"/>
      <c r="X80" s="123">
        <v>0.15</v>
      </c>
      <c r="Y80" s="117" t="s">
        <v>526</v>
      </c>
      <c r="Z80" s="117" t="s">
        <v>208</v>
      </c>
      <c r="AA80" s="117" t="s">
        <v>199</v>
      </c>
      <c r="AB80" s="117" t="s">
        <v>199</v>
      </c>
      <c r="AC80" s="117" t="s">
        <v>199</v>
      </c>
      <c r="AD80" s="117" t="s">
        <v>364</v>
      </c>
      <c r="AE80" s="117" t="s">
        <v>199</v>
      </c>
      <c r="AF80" s="117" t="s">
        <v>199</v>
      </c>
      <c r="AG80" s="117" t="s">
        <v>199</v>
      </c>
      <c r="AH80" s="117" t="s">
        <v>199</v>
      </c>
      <c r="AI80" s="117" t="s">
        <v>199</v>
      </c>
      <c r="AJ80" s="117" t="s">
        <v>365</v>
      </c>
      <c r="AK80" s="117" t="s">
        <v>366</v>
      </c>
      <c r="AL80" s="117" t="s">
        <v>528</v>
      </c>
    </row>
    <row r="81" spans="2:38" s="125" customFormat="1" ht="199.5" hidden="1">
      <c r="B81" s="117" t="s">
        <v>516</v>
      </c>
      <c r="C81" s="118" t="s">
        <v>517</v>
      </c>
      <c r="D81" s="117" t="s">
        <v>539</v>
      </c>
      <c r="E81" s="117" t="s">
        <v>540</v>
      </c>
      <c r="F81" s="117" t="s">
        <v>541</v>
      </c>
      <c r="G81" s="117" t="s">
        <v>542</v>
      </c>
      <c r="H81" s="117" t="s">
        <v>281</v>
      </c>
      <c r="I81" s="117" t="s">
        <v>199</v>
      </c>
      <c r="J81" s="117" t="s">
        <v>199</v>
      </c>
      <c r="K81" s="117" t="s">
        <v>199</v>
      </c>
      <c r="L81" s="117" t="s">
        <v>199</v>
      </c>
      <c r="M81" s="117" t="s">
        <v>549</v>
      </c>
      <c r="N81" s="117" t="s">
        <v>550</v>
      </c>
      <c r="O81" s="120" t="s">
        <v>551</v>
      </c>
      <c r="P81" s="117" t="s">
        <v>525</v>
      </c>
      <c r="Q81" s="117" t="s">
        <v>524</v>
      </c>
      <c r="R81" s="117" t="s">
        <v>0</v>
      </c>
      <c r="S81" s="121">
        <v>45566</v>
      </c>
      <c r="T81" s="121">
        <v>45580</v>
      </c>
      <c r="U81" s="121" t="s">
        <v>512</v>
      </c>
      <c r="V81" s="122"/>
      <c r="W81" s="117"/>
      <c r="X81" s="123">
        <v>0.2</v>
      </c>
      <c r="Y81" s="117" t="s">
        <v>526</v>
      </c>
      <c r="Z81" s="117" t="s">
        <v>208</v>
      </c>
      <c r="AA81" s="117" t="s">
        <v>199</v>
      </c>
      <c r="AB81" s="117" t="s">
        <v>199</v>
      </c>
      <c r="AC81" s="117" t="s">
        <v>199</v>
      </c>
      <c r="AD81" s="117" t="s">
        <v>364</v>
      </c>
      <c r="AE81" s="117" t="s">
        <v>199</v>
      </c>
      <c r="AF81" s="117" t="s">
        <v>199</v>
      </c>
      <c r="AG81" s="117" t="s">
        <v>199</v>
      </c>
      <c r="AH81" s="117" t="s">
        <v>199</v>
      </c>
      <c r="AI81" s="117" t="s">
        <v>199</v>
      </c>
      <c r="AJ81" s="117" t="s">
        <v>365</v>
      </c>
      <c r="AK81" s="117" t="s">
        <v>366</v>
      </c>
      <c r="AL81" s="117" t="s">
        <v>528</v>
      </c>
    </row>
    <row r="82" spans="2:38" s="125" customFormat="1" ht="199.5" hidden="1">
      <c r="B82" s="117" t="s">
        <v>516</v>
      </c>
      <c r="C82" s="118" t="s">
        <v>517</v>
      </c>
      <c r="D82" s="117" t="s">
        <v>539</v>
      </c>
      <c r="E82" s="117" t="s">
        <v>540</v>
      </c>
      <c r="F82" s="117"/>
      <c r="G82" s="117"/>
      <c r="H82" s="117" t="s">
        <v>552</v>
      </c>
      <c r="I82" s="117" t="s">
        <v>199</v>
      </c>
      <c r="J82" s="117" t="s">
        <v>199</v>
      </c>
      <c r="K82" s="117" t="s">
        <v>199</v>
      </c>
      <c r="L82" s="117" t="s">
        <v>199</v>
      </c>
      <c r="M82" s="117" t="s">
        <v>553</v>
      </c>
      <c r="N82" s="117" t="s">
        <v>554</v>
      </c>
      <c r="O82" s="120" t="s">
        <v>555</v>
      </c>
      <c r="P82" s="117" t="s">
        <v>525</v>
      </c>
      <c r="Q82" s="117" t="s">
        <v>524</v>
      </c>
      <c r="R82" s="117" t="s">
        <v>0</v>
      </c>
      <c r="S82" s="121">
        <v>45383</v>
      </c>
      <c r="T82" s="121">
        <v>45397</v>
      </c>
      <c r="U82" s="121" t="s">
        <v>512</v>
      </c>
      <c r="V82" s="122"/>
      <c r="W82" s="117"/>
      <c r="X82" s="123">
        <v>0.15</v>
      </c>
      <c r="Y82" s="117" t="s">
        <v>526</v>
      </c>
      <c r="Z82" s="117" t="s">
        <v>208</v>
      </c>
      <c r="AA82" s="117" t="s">
        <v>199</v>
      </c>
      <c r="AB82" s="117" t="s">
        <v>199</v>
      </c>
      <c r="AC82" s="117" t="s">
        <v>199</v>
      </c>
      <c r="AD82" s="117" t="s">
        <v>364</v>
      </c>
      <c r="AE82" s="117" t="s">
        <v>199</v>
      </c>
      <c r="AF82" s="117" t="s">
        <v>199</v>
      </c>
      <c r="AG82" s="117" t="s">
        <v>199</v>
      </c>
      <c r="AH82" s="117" t="s">
        <v>199</v>
      </c>
      <c r="AI82" s="117" t="s">
        <v>199</v>
      </c>
      <c r="AJ82" s="117" t="s">
        <v>402</v>
      </c>
      <c r="AK82" s="117" t="s">
        <v>556</v>
      </c>
      <c r="AL82" s="117" t="s">
        <v>528</v>
      </c>
    </row>
    <row r="83" spans="2:38" s="125" customFormat="1" ht="199.5" hidden="1">
      <c r="B83" s="117" t="s">
        <v>516</v>
      </c>
      <c r="C83" s="118" t="s">
        <v>517</v>
      </c>
      <c r="D83" s="117" t="s">
        <v>539</v>
      </c>
      <c r="E83" s="117" t="s">
        <v>540</v>
      </c>
      <c r="F83" s="117"/>
      <c r="G83" s="117"/>
      <c r="H83" s="117" t="s">
        <v>281</v>
      </c>
      <c r="I83" s="117" t="s">
        <v>199</v>
      </c>
      <c r="J83" s="117" t="s">
        <v>199</v>
      </c>
      <c r="K83" s="117" t="s">
        <v>199</v>
      </c>
      <c r="L83" s="117" t="s">
        <v>199</v>
      </c>
      <c r="M83" s="117" t="s">
        <v>557</v>
      </c>
      <c r="N83" s="117" t="s">
        <v>554</v>
      </c>
      <c r="O83" s="120" t="s">
        <v>558</v>
      </c>
      <c r="P83" s="117" t="s">
        <v>525</v>
      </c>
      <c r="Q83" s="117" t="s">
        <v>524</v>
      </c>
      <c r="R83" s="117" t="s">
        <v>0</v>
      </c>
      <c r="S83" s="121">
        <v>45474</v>
      </c>
      <c r="T83" s="121">
        <v>45488</v>
      </c>
      <c r="U83" s="121" t="s">
        <v>512</v>
      </c>
      <c r="V83" s="122"/>
      <c r="W83" s="117"/>
      <c r="X83" s="123">
        <v>0.15</v>
      </c>
      <c r="Y83" s="117" t="s">
        <v>526</v>
      </c>
      <c r="Z83" s="117" t="s">
        <v>208</v>
      </c>
      <c r="AA83" s="117" t="s">
        <v>199</v>
      </c>
      <c r="AB83" s="117" t="s">
        <v>199</v>
      </c>
      <c r="AC83" s="117" t="s">
        <v>199</v>
      </c>
      <c r="AD83" s="117" t="s">
        <v>364</v>
      </c>
      <c r="AE83" s="117" t="s">
        <v>199</v>
      </c>
      <c r="AF83" s="117" t="s">
        <v>199</v>
      </c>
      <c r="AG83" s="117" t="s">
        <v>199</v>
      </c>
      <c r="AH83" s="117" t="s">
        <v>199</v>
      </c>
      <c r="AI83" s="117" t="s">
        <v>199</v>
      </c>
      <c r="AJ83" s="117" t="s">
        <v>365</v>
      </c>
      <c r="AK83" s="117" t="s">
        <v>366</v>
      </c>
      <c r="AL83" s="117" t="s">
        <v>528</v>
      </c>
    </row>
    <row r="84" spans="2:38" s="125" customFormat="1" ht="199.5" hidden="1">
      <c r="B84" s="117" t="s">
        <v>516</v>
      </c>
      <c r="C84" s="118" t="s">
        <v>517</v>
      </c>
      <c r="D84" s="117" t="s">
        <v>539</v>
      </c>
      <c r="E84" s="117" t="s">
        <v>540</v>
      </c>
      <c r="F84" s="117"/>
      <c r="G84" s="117"/>
      <c r="H84" s="117" t="s">
        <v>281</v>
      </c>
      <c r="I84" s="117" t="s">
        <v>199</v>
      </c>
      <c r="J84" s="117" t="s">
        <v>199</v>
      </c>
      <c r="K84" s="117" t="s">
        <v>199</v>
      </c>
      <c r="L84" s="117" t="s">
        <v>199</v>
      </c>
      <c r="M84" s="117" t="s">
        <v>559</v>
      </c>
      <c r="N84" s="117" t="s">
        <v>554</v>
      </c>
      <c r="O84" s="120" t="s">
        <v>558</v>
      </c>
      <c r="P84" s="117" t="s">
        <v>525</v>
      </c>
      <c r="Q84" s="117" t="s">
        <v>524</v>
      </c>
      <c r="R84" s="117" t="s">
        <v>0</v>
      </c>
      <c r="S84" s="121">
        <v>45566</v>
      </c>
      <c r="T84" s="121">
        <v>45580</v>
      </c>
      <c r="U84" s="121" t="s">
        <v>512</v>
      </c>
      <c r="V84" s="122"/>
      <c r="W84" s="117"/>
      <c r="X84" s="123">
        <v>0.2</v>
      </c>
      <c r="Y84" s="117" t="s">
        <v>526</v>
      </c>
      <c r="Z84" s="117" t="s">
        <v>208</v>
      </c>
      <c r="AA84" s="117" t="s">
        <v>199</v>
      </c>
      <c r="AB84" s="117" t="s">
        <v>199</v>
      </c>
      <c r="AC84" s="117" t="s">
        <v>199</v>
      </c>
      <c r="AD84" s="117" t="s">
        <v>364</v>
      </c>
      <c r="AE84" s="117" t="s">
        <v>199</v>
      </c>
      <c r="AF84" s="117" t="s">
        <v>199</v>
      </c>
      <c r="AG84" s="117" t="s">
        <v>199</v>
      </c>
      <c r="AH84" s="117" t="s">
        <v>199</v>
      </c>
      <c r="AI84" s="117" t="s">
        <v>199</v>
      </c>
      <c r="AJ84" s="117" t="s">
        <v>402</v>
      </c>
      <c r="AK84" s="117" t="s">
        <v>556</v>
      </c>
      <c r="AL84" s="117" t="s">
        <v>528</v>
      </c>
    </row>
    <row r="85" spans="2:38" s="125" customFormat="1" ht="199.5" hidden="1">
      <c r="B85" s="117" t="s">
        <v>516</v>
      </c>
      <c r="C85" s="118" t="s">
        <v>517</v>
      </c>
      <c r="D85" s="117" t="s">
        <v>539</v>
      </c>
      <c r="E85" s="117" t="s">
        <v>540</v>
      </c>
      <c r="F85" s="117" t="s">
        <v>541</v>
      </c>
      <c r="G85" s="117"/>
      <c r="H85" s="117" t="s">
        <v>281</v>
      </c>
      <c r="I85" s="117" t="s">
        <v>199</v>
      </c>
      <c r="J85" s="117" t="s">
        <v>199</v>
      </c>
      <c r="K85" s="117" t="s">
        <v>199</v>
      </c>
      <c r="L85" s="117" t="s">
        <v>199</v>
      </c>
      <c r="M85" s="117" t="s">
        <v>592</v>
      </c>
      <c r="N85" s="117" t="s">
        <v>593</v>
      </c>
      <c r="O85" s="117" t="s">
        <v>594</v>
      </c>
      <c r="P85" s="117" t="s">
        <v>501</v>
      </c>
      <c r="Q85" s="117" t="s">
        <v>575</v>
      </c>
      <c r="R85" s="117" t="s">
        <v>99</v>
      </c>
      <c r="S85" s="135">
        <v>45352</v>
      </c>
      <c r="T85" s="135">
        <v>45275</v>
      </c>
      <c r="U85" s="121" t="s">
        <v>281</v>
      </c>
      <c r="V85" s="122"/>
      <c r="W85" s="117"/>
      <c r="X85" s="117"/>
      <c r="Y85" s="117" t="s">
        <v>400</v>
      </c>
      <c r="Z85" s="117" t="s">
        <v>199</v>
      </c>
      <c r="AA85" s="117" t="s">
        <v>199</v>
      </c>
      <c r="AB85" s="117" t="s">
        <v>199</v>
      </c>
      <c r="AC85" s="117" t="s">
        <v>199</v>
      </c>
      <c r="AD85" s="117" t="s">
        <v>364</v>
      </c>
      <c r="AE85" s="117" t="s">
        <v>248</v>
      </c>
      <c r="AF85" s="117" t="s">
        <v>199</v>
      </c>
      <c r="AG85" s="117" t="s">
        <v>199</v>
      </c>
      <c r="AH85" s="117" t="s">
        <v>199</v>
      </c>
      <c r="AI85" s="117" t="s">
        <v>199</v>
      </c>
      <c r="AJ85" s="117" t="s">
        <v>402</v>
      </c>
      <c r="AK85" s="117" t="s">
        <v>403</v>
      </c>
      <c r="AL85" s="117" t="s">
        <v>199</v>
      </c>
    </row>
    <row r="86" spans="2:38" s="125" customFormat="1" ht="199.5" hidden="1">
      <c r="B86" s="117" t="s">
        <v>516</v>
      </c>
      <c r="C86" s="118" t="s">
        <v>517</v>
      </c>
      <c r="D86" s="117" t="s">
        <v>539</v>
      </c>
      <c r="E86" s="117" t="s">
        <v>540</v>
      </c>
      <c r="F86" s="117" t="s">
        <v>541</v>
      </c>
      <c r="G86" s="117"/>
      <c r="H86" s="117" t="s">
        <v>281</v>
      </c>
      <c r="I86" s="117" t="s">
        <v>199</v>
      </c>
      <c r="J86" s="117" t="s">
        <v>199</v>
      </c>
      <c r="K86" s="117" t="s">
        <v>199</v>
      </c>
      <c r="L86" s="117" t="s">
        <v>199</v>
      </c>
      <c r="M86" s="117" t="s">
        <v>560</v>
      </c>
      <c r="N86" s="117" t="s">
        <v>561</v>
      </c>
      <c r="O86" s="120" t="s">
        <v>562</v>
      </c>
      <c r="P86" s="117" t="s">
        <v>535</v>
      </c>
      <c r="Q86" s="117" t="s">
        <v>563</v>
      </c>
      <c r="R86" s="117" t="s">
        <v>537</v>
      </c>
      <c r="S86" s="132">
        <v>45323</v>
      </c>
      <c r="T86" s="121">
        <v>45381</v>
      </c>
      <c r="U86" s="121" t="s">
        <v>281</v>
      </c>
      <c r="V86" s="122"/>
      <c r="W86" s="117"/>
      <c r="X86" s="123">
        <v>0.25</v>
      </c>
      <c r="Y86" s="117" t="s">
        <v>207</v>
      </c>
      <c r="Z86" s="117" t="s">
        <v>199</v>
      </c>
      <c r="AA86" s="117" t="s">
        <v>199</v>
      </c>
      <c r="AB86" s="117" t="s">
        <v>199</v>
      </c>
      <c r="AC86" s="117" t="s">
        <v>199</v>
      </c>
      <c r="AD86" s="117" t="s">
        <v>364</v>
      </c>
      <c r="AE86" s="117" t="s">
        <v>199</v>
      </c>
      <c r="AF86" s="117" t="s">
        <v>199</v>
      </c>
      <c r="AG86" s="117" t="s">
        <v>199</v>
      </c>
      <c r="AH86" s="117" t="s">
        <v>199</v>
      </c>
      <c r="AI86" s="117" t="s">
        <v>199</v>
      </c>
      <c r="AJ86" s="117" t="s">
        <v>365</v>
      </c>
      <c r="AK86" s="117" t="s">
        <v>366</v>
      </c>
      <c r="AL86" s="117" t="s">
        <v>538</v>
      </c>
    </row>
    <row r="87" spans="2:38" s="125" customFormat="1" ht="199.5" hidden="1">
      <c r="B87" s="117" t="s">
        <v>516</v>
      </c>
      <c r="C87" s="118" t="s">
        <v>517</v>
      </c>
      <c r="D87" s="117" t="s">
        <v>539</v>
      </c>
      <c r="E87" s="117" t="s">
        <v>540</v>
      </c>
      <c r="F87" s="117" t="s">
        <v>541</v>
      </c>
      <c r="G87" s="117"/>
      <c r="H87" s="117" t="s">
        <v>281</v>
      </c>
      <c r="I87" s="117" t="s">
        <v>199</v>
      </c>
      <c r="J87" s="117" t="s">
        <v>199</v>
      </c>
      <c r="K87" s="117" t="s">
        <v>199</v>
      </c>
      <c r="L87" s="117" t="s">
        <v>199</v>
      </c>
      <c r="M87" s="117" t="s">
        <v>564</v>
      </c>
      <c r="N87" s="117" t="s">
        <v>565</v>
      </c>
      <c r="O87" s="120" t="s">
        <v>566</v>
      </c>
      <c r="P87" s="117" t="s">
        <v>535</v>
      </c>
      <c r="Q87" s="117" t="s">
        <v>536</v>
      </c>
      <c r="R87" s="117" t="s">
        <v>537</v>
      </c>
      <c r="S87" s="121">
        <v>45383</v>
      </c>
      <c r="T87" s="121">
        <v>45641</v>
      </c>
      <c r="U87" s="121" t="s">
        <v>281</v>
      </c>
      <c r="V87" s="122"/>
      <c r="W87" s="117"/>
      <c r="X87" s="123">
        <v>0.25</v>
      </c>
      <c r="Y87" s="117" t="s">
        <v>401</v>
      </c>
      <c r="Z87" s="117" t="s">
        <v>199</v>
      </c>
      <c r="AA87" s="117" t="s">
        <v>199</v>
      </c>
      <c r="AB87" s="117" t="s">
        <v>199</v>
      </c>
      <c r="AC87" s="117" t="s">
        <v>199</v>
      </c>
      <c r="AD87" s="117" t="s">
        <v>364</v>
      </c>
      <c r="AE87" s="117" t="s">
        <v>199</v>
      </c>
      <c r="AF87" s="117" t="s">
        <v>199</v>
      </c>
      <c r="AG87" s="117" t="s">
        <v>199</v>
      </c>
      <c r="AH87" s="117" t="s">
        <v>199</v>
      </c>
      <c r="AI87" s="117" t="s">
        <v>199</v>
      </c>
      <c r="AJ87" s="117" t="s">
        <v>365</v>
      </c>
      <c r="AK87" s="117" t="s">
        <v>366</v>
      </c>
      <c r="AL87" s="117" t="s">
        <v>538</v>
      </c>
    </row>
    <row r="88" spans="2:38" s="125" customFormat="1" ht="199.5" hidden="1">
      <c r="B88" s="117" t="s">
        <v>516</v>
      </c>
      <c r="C88" s="118" t="s">
        <v>517</v>
      </c>
      <c r="D88" s="117" t="s">
        <v>539</v>
      </c>
      <c r="E88" s="117" t="s">
        <v>540</v>
      </c>
      <c r="F88" s="117" t="s">
        <v>541</v>
      </c>
      <c r="G88" s="117"/>
      <c r="H88" s="117" t="s">
        <v>281</v>
      </c>
      <c r="I88" s="117" t="s">
        <v>199</v>
      </c>
      <c r="J88" s="117" t="s">
        <v>199</v>
      </c>
      <c r="K88" s="117" t="s">
        <v>199</v>
      </c>
      <c r="L88" s="117" t="s">
        <v>199</v>
      </c>
      <c r="M88" s="117" t="s">
        <v>567</v>
      </c>
      <c r="N88" s="117" t="s">
        <v>568</v>
      </c>
      <c r="O88" s="120" t="s">
        <v>569</v>
      </c>
      <c r="P88" s="117" t="s">
        <v>535</v>
      </c>
      <c r="Q88" s="117" t="s">
        <v>536</v>
      </c>
      <c r="R88" s="117" t="s">
        <v>537</v>
      </c>
      <c r="S88" s="121">
        <v>45383</v>
      </c>
      <c r="T88" s="121">
        <v>45641</v>
      </c>
      <c r="U88" s="121" t="s">
        <v>281</v>
      </c>
      <c r="V88" s="122"/>
      <c r="W88" s="117"/>
      <c r="X88" s="123">
        <v>0.5</v>
      </c>
      <c r="Y88" s="117" t="s">
        <v>401</v>
      </c>
      <c r="Z88" s="117" t="s">
        <v>199</v>
      </c>
      <c r="AA88" s="117" t="s">
        <v>199</v>
      </c>
      <c r="AB88" s="117" t="s">
        <v>199</v>
      </c>
      <c r="AC88" s="117" t="s">
        <v>199</v>
      </c>
      <c r="AD88" s="117" t="s">
        <v>364</v>
      </c>
      <c r="AE88" s="117" t="s">
        <v>199</v>
      </c>
      <c r="AF88" s="117" t="s">
        <v>199</v>
      </c>
      <c r="AG88" s="117" t="s">
        <v>199</v>
      </c>
      <c r="AH88" s="117" t="s">
        <v>199</v>
      </c>
      <c r="AI88" s="117" t="s">
        <v>199</v>
      </c>
      <c r="AJ88" s="117" t="s">
        <v>365</v>
      </c>
      <c r="AK88" s="117" t="s">
        <v>366</v>
      </c>
      <c r="AL88" s="117" t="s">
        <v>570</v>
      </c>
    </row>
    <row r="89" spans="2:38" s="125" customFormat="1" ht="199.5" hidden="1">
      <c r="B89" s="117" t="s">
        <v>516</v>
      </c>
      <c r="C89" s="118" t="s">
        <v>517</v>
      </c>
      <c r="D89" s="117" t="s">
        <v>539</v>
      </c>
      <c r="E89" s="117" t="s">
        <v>540</v>
      </c>
      <c r="F89" s="117" t="s">
        <v>571</v>
      </c>
      <c r="G89" s="117"/>
      <c r="H89" s="117" t="s">
        <v>281</v>
      </c>
      <c r="I89" s="117" t="s">
        <v>199</v>
      </c>
      <c r="J89" s="117" t="s">
        <v>199</v>
      </c>
      <c r="K89" s="117" t="s">
        <v>199</v>
      </c>
      <c r="L89" s="117" t="s">
        <v>199</v>
      </c>
      <c r="M89" s="117" t="s">
        <v>572</v>
      </c>
      <c r="N89" s="117" t="s">
        <v>573</v>
      </c>
      <c r="O89" s="117" t="s">
        <v>574</v>
      </c>
      <c r="P89" s="117" t="s">
        <v>501</v>
      </c>
      <c r="Q89" s="117" t="s">
        <v>575</v>
      </c>
      <c r="R89" s="117" t="s">
        <v>99</v>
      </c>
      <c r="S89" s="132">
        <v>45323</v>
      </c>
      <c r="T89" s="132" t="s">
        <v>576</v>
      </c>
      <c r="U89" s="121" t="s">
        <v>281</v>
      </c>
      <c r="V89" s="122"/>
      <c r="W89" s="117"/>
      <c r="X89" s="147">
        <v>0.3</v>
      </c>
      <c r="Y89" s="117" t="s">
        <v>401</v>
      </c>
      <c r="Z89" s="117" t="s">
        <v>199</v>
      </c>
      <c r="AA89" s="117" t="s">
        <v>199</v>
      </c>
      <c r="AB89" s="117" t="s">
        <v>199</v>
      </c>
      <c r="AC89" s="117" t="s">
        <v>199</v>
      </c>
      <c r="AD89" s="117" t="s">
        <v>364</v>
      </c>
      <c r="AE89" s="117" t="s">
        <v>248</v>
      </c>
      <c r="AF89" s="117" t="s">
        <v>199</v>
      </c>
      <c r="AG89" s="117" t="s">
        <v>199</v>
      </c>
      <c r="AH89" s="117" t="s">
        <v>199</v>
      </c>
      <c r="AI89" s="117" t="s">
        <v>199</v>
      </c>
      <c r="AJ89" s="117" t="s">
        <v>577</v>
      </c>
      <c r="AK89" s="117" t="s">
        <v>578</v>
      </c>
      <c r="AL89" s="117" t="s">
        <v>497</v>
      </c>
    </row>
    <row r="90" spans="2:38" s="125" customFormat="1" ht="199.5" hidden="1">
      <c r="B90" s="117" t="s">
        <v>516</v>
      </c>
      <c r="C90" s="118" t="s">
        <v>517</v>
      </c>
      <c r="D90" s="117" t="s">
        <v>539</v>
      </c>
      <c r="E90" s="117" t="s">
        <v>540</v>
      </c>
      <c r="F90" s="117" t="s">
        <v>571</v>
      </c>
      <c r="G90" s="117"/>
      <c r="H90" s="117" t="s">
        <v>281</v>
      </c>
      <c r="I90" s="117" t="s">
        <v>199</v>
      </c>
      <c r="J90" s="117" t="s">
        <v>199</v>
      </c>
      <c r="K90" s="117" t="s">
        <v>199</v>
      </c>
      <c r="L90" s="117" t="s">
        <v>199</v>
      </c>
      <c r="M90" s="117" t="s">
        <v>579</v>
      </c>
      <c r="N90" s="117" t="s">
        <v>580</v>
      </c>
      <c r="O90" s="117" t="s">
        <v>581</v>
      </c>
      <c r="P90" s="117" t="s">
        <v>501</v>
      </c>
      <c r="Q90" s="117" t="s">
        <v>575</v>
      </c>
      <c r="R90" s="117" t="s">
        <v>99</v>
      </c>
      <c r="S90" s="132">
        <v>45383</v>
      </c>
      <c r="T90" s="132">
        <v>45412</v>
      </c>
      <c r="U90" s="121" t="s">
        <v>281</v>
      </c>
      <c r="V90" s="122"/>
      <c r="W90" s="117"/>
      <c r="X90" s="147">
        <v>0.3</v>
      </c>
      <c r="Y90" s="117" t="s">
        <v>401</v>
      </c>
      <c r="Z90" s="117" t="s">
        <v>199</v>
      </c>
      <c r="AA90" s="117" t="s">
        <v>199</v>
      </c>
      <c r="AB90" s="117" t="s">
        <v>199</v>
      </c>
      <c r="AC90" s="117" t="s">
        <v>199</v>
      </c>
      <c r="AD90" s="117" t="s">
        <v>364</v>
      </c>
      <c r="AE90" s="117" t="s">
        <v>248</v>
      </c>
      <c r="AF90" s="117" t="s">
        <v>199</v>
      </c>
      <c r="AG90" s="117" t="s">
        <v>199</v>
      </c>
      <c r="AH90" s="117" t="s">
        <v>199</v>
      </c>
      <c r="AI90" s="117" t="s">
        <v>199</v>
      </c>
      <c r="AJ90" s="117" t="s">
        <v>577</v>
      </c>
      <c r="AK90" s="117" t="s">
        <v>578</v>
      </c>
      <c r="AL90" s="117" t="s">
        <v>497</v>
      </c>
    </row>
    <row r="91" spans="2:38" s="125" customFormat="1" ht="199.5" hidden="1">
      <c r="B91" s="117" t="s">
        <v>516</v>
      </c>
      <c r="C91" s="118" t="s">
        <v>517</v>
      </c>
      <c r="D91" s="117" t="s">
        <v>539</v>
      </c>
      <c r="E91" s="117" t="s">
        <v>540</v>
      </c>
      <c r="F91" s="117" t="s">
        <v>571</v>
      </c>
      <c r="G91" s="117"/>
      <c r="H91" s="117" t="s">
        <v>281</v>
      </c>
      <c r="I91" s="117" t="s">
        <v>199</v>
      </c>
      <c r="J91" s="117" t="s">
        <v>199</v>
      </c>
      <c r="K91" s="117" t="s">
        <v>199</v>
      </c>
      <c r="L91" s="117" t="s">
        <v>199</v>
      </c>
      <c r="M91" s="117" t="s">
        <v>582</v>
      </c>
      <c r="N91" s="117" t="s">
        <v>583</v>
      </c>
      <c r="O91" s="117" t="s">
        <v>584</v>
      </c>
      <c r="P91" s="117" t="s">
        <v>501</v>
      </c>
      <c r="Q91" s="117" t="s">
        <v>575</v>
      </c>
      <c r="R91" s="117" t="s">
        <v>99</v>
      </c>
      <c r="S91" s="132">
        <v>45536</v>
      </c>
      <c r="T91" s="132">
        <v>45596</v>
      </c>
      <c r="U91" s="121" t="s">
        <v>281</v>
      </c>
      <c r="V91" s="122"/>
      <c r="W91" s="117"/>
      <c r="X91" s="147">
        <v>0.4</v>
      </c>
      <c r="Y91" s="117" t="s">
        <v>401</v>
      </c>
      <c r="Z91" s="117" t="s">
        <v>199</v>
      </c>
      <c r="AA91" s="117" t="s">
        <v>199</v>
      </c>
      <c r="AB91" s="117" t="s">
        <v>199</v>
      </c>
      <c r="AC91" s="117" t="s">
        <v>199</v>
      </c>
      <c r="AD91" s="117" t="s">
        <v>364</v>
      </c>
      <c r="AE91" s="117" t="s">
        <v>248</v>
      </c>
      <c r="AF91" s="117" t="s">
        <v>199</v>
      </c>
      <c r="AG91" s="117" t="s">
        <v>199</v>
      </c>
      <c r="AH91" s="117" t="s">
        <v>199</v>
      </c>
      <c r="AI91" s="117" t="s">
        <v>199</v>
      </c>
      <c r="AJ91" s="117" t="s">
        <v>577</v>
      </c>
      <c r="AK91" s="117" t="s">
        <v>578</v>
      </c>
      <c r="AL91" s="117" t="s">
        <v>497</v>
      </c>
    </row>
    <row r="92" spans="2:38" s="125" customFormat="1" ht="199.5" hidden="1">
      <c r="B92" s="117" t="s">
        <v>516</v>
      </c>
      <c r="C92" s="118" t="s">
        <v>517</v>
      </c>
      <c r="D92" s="117" t="s">
        <v>539</v>
      </c>
      <c r="E92" s="117" t="s">
        <v>540</v>
      </c>
      <c r="F92" s="117" t="s">
        <v>571</v>
      </c>
      <c r="G92" s="117"/>
      <c r="H92" s="117" t="s">
        <v>281</v>
      </c>
      <c r="I92" s="117" t="s">
        <v>199</v>
      </c>
      <c r="J92" s="117" t="s">
        <v>199</v>
      </c>
      <c r="K92" s="117" t="s">
        <v>199</v>
      </c>
      <c r="L92" s="117" t="s">
        <v>199</v>
      </c>
      <c r="M92" s="117" t="s">
        <v>585</v>
      </c>
      <c r="N92" s="117" t="s">
        <v>586</v>
      </c>
      <c r="O92" s="120" t="s">
        <v>587</v>
      </c>
      <c r="P92" s="117" t="s">
        <v>535</v>
      </c>
      <c r="Q92" s="117" t="s">
        <v>536</v>
      </c>
      <c r="R92" s="117" t="s">
        <v>537</v>
      </c>
      <c r="S92" s="121">
        <v>45323</v>
      </c>
      <c r="T92" s="121">
        <v>45473</v>
      </c>
      <c r="U92" s="121" t="s">
        <v>281</v>
      </c>
      <c r="V92" s="122"/>
      <c r="W92" s="117"/>
      <c r="X92" s="123">
        <v>0.3</v>
      </c>
      <c r="Y92" s="117" t="s">
        <v>400</v>
      </c>
      <c r="Z92" s="117" t="s">
        <v>207</v>
      </c>
      <c r="AA92" s="117" t="s">
        <v>199</v>
      </c>
      <c r="AB92" s="117" t="s">
        <v>199</v>
      </c>
      <c r="AC92" s="117" t="s">
        <v>199</v>
      </c>
      <c r="AD92" s="117" t="s">
        <v>364</v>
      </c>
      <c r="AE92" s="117" t="s">
        <v>199</v>
      </c>
      <c r="AF92" s="117" t="s">
        <v>199</v>
      </c>
      <c r="AG92" s="117" t="s">
        <v>199</v>
      </c>
      <c r="AH92" s="117" t="s">
        <v>199</v>
      </c>
      <c r="AI92" s="117" t="s">
        <v>199</v>
      </c>
      <c r="AJ92" s="117" t="s">
        <v>402</v>
      </c>
      <c r="AK92" s="117" t="s">
        <v>403</v>
      </c>
      <c r="AL92" s="117" t="s">
        <v>570</v>
      </c>
    </row>
    <row r="93" spans="2:38" s="125" customFormat="1" ht="199.5" hidden="1">
      <c r="B93" s="117" t="s">
        <v>516</v>
      </c>
      <c r="C93" s="118" t="s">
        <v>517</v>
      </c>
      <c r="D93" s="117" t="s">
        <v>539</v>
      </c>
      <c r="E93" s="117" t="s">
        <v>540</v>
      </c>
      <c r="F93" s="117" t="s">
        <v>571</v>
      </c>
      <c r="G93" s="117"/>
      <c r="H93" s="117" t="s">
        <v>281</v>
      </c>
      <c r="I93" s="117" t="s">
        <v>199</v>
      </c>
      <c r="J93" s="117" t="s">
        <v>199</v>
      </c>
      <c r="K93" s="117" t="s">
        <v>199</v>
      </c>
      <c r="L93" s="117" t="s">
        <v>199</v>
      </c>
      <c r="M93" s="117" t="s">
        <v>588</v>
      </c>
      <c r="N93" s="117" t="s">
        <v>589</v>
      </c>
      <c r="O93" s="120" t="s">
        <v>590</v>
      </c>
      <c r="P93" s="117" t="s">
        <v>535</v>
      </c>
      <c r="Q93" s="117" t="s">
        <v>536</v>
      </c>
      <c r="R93" s="117" t="s">
        <v>537</v>
      </c>
      <c r="S93" s="121">
        <v>45383</v>
      </c>
      <c r="T93" s="121">
        <v>45641</v>
      </c>
      <c r="U93" s="121" t="s">
        <v>512</v>
      </c>
      <c r="V93" s="122"/>
      <c r="W93" s="117"/>
      <c r="X93" s="123">
        <v>0.7</v>
      </c>
      <c r="Y93" s="117" t="s">
        <v>400</v>
      </c>
      <c r="Z93" s="117" t="s">
        <v>199</v>
      </c>
      <c r="AA93" s="117" t="s">
        <v>199</v>
      </c>
      <c r="AB93" s="117" t="s">
        <v>199</v>
      </c>
      <c r="AC93" s="117" t="s">
        <v>199</v>
      </c>
      <c r="AD93" s="117" t="s">
        <v>364</v>
      </c>
      <c r="AE93" s="117" t="s">
        <v>199</v>
      </c>
      <c r="AF93" s="117" t="s">
        <v>199</v>
      </c>
      <c r="AG93" s="117" t="s">
        <v>199</v>
      </c>
      <c r="AH93" s="117" t="s">
        <v>199</v>
      </c>
      <c r="AI93" s="117" t="s">
        <v>199</v>
      </c>
      <c r="AJ93" s="117" t="s">
        <v>402</v>
      </c>
      <c r="AK93" s="117" t="s">
        <v>403</v>
      </c>
      <c r="AL93" s="117" t="s">
        <v>538</v>
      </c>
    </row>
    <row r="94" spans="2:38" s="125" customFormat="1" ht="128.25" hidden="1">
      <c r="B94" s="117" t="s">
        <v>453</v>
      </c>
      <c r="C94" s="118" t="s">
        <v>454</v>
      </c>
      <c r="D94" s="117" t="s">
        <v>595</v>
      </c>
      <c r="E94" s="117" t="s">
        <v>596</v>
      </c>
      <c r="F94" s="117" t="s">
        <v>597</v>
      </c>
      <c r="G94" s="117"/>
      <c r="H94" s="117" t="s">
        <v>552</v>
      </c>
      <c r="I94" s="117" t="s">
        <v>199</v>
      </c>
      <c r="J94" s="117" t="s">
        <v>199</v>
      </c>
      <c r="K94" s="117" t="s">
        <v>199</v>
      </c>
      <c r="L94" s="117" t="s">
        <v>199</v>
      </c>
      <c r="M94" s="117" t="s">
        <v>598</v>
      </c>
      <c r="N94" s="117" t="s">
        <v>599</v>
      </c>
      <c r="O94" s="120" t="s">
        <v>600</v>
      </c>
      <c r="P94" s="117" t="s">
        <v>525</v>
      </c>
      <c r="Q94" s="117" t="s">
        <v>524</v>
      </c>
      <c r="R94" s="117" t="s">
        <v>0</v>
      </c>
      <c r="S94" s="121">
        <v>45292</v>
      </c>
      <c r="T94" s="121">
        <v>45473</v>
      </c>
      <c r="U94" s="121" t="s">
        <v>512</v>
      </c>
      <c r="V94" s="122"/>
      <c r="W94" s="117"/>
      <c r="X94" s="123">
        <v>0.5</v>
      </c>
      <c r="Y94" s="117" t="s">
        <v>526</v>
      </c>
      <c r="Z94" s="117" t="s">
        <v>208</v>
      </c>
      <c r="AA94" s="117" t="s">
        <v>199</v>
      </c>
      <c r="AB94" s="117" t="s">
        <v>199</v>
      </c>
      <c r="AC94" s="117" t="s">
        <v>199</v>
      </c>
      <c r="AD94" s="117" t="s">
        <v>364</v>
      </c>
      <c r="AE94" s="117" t="s">
        <v>199</v>
      </c>
      <c r="AF94" s="117" t="s">
        <v>199</v>
      </c>
      <c r="AG94" s="117" t="s">
        <v>199</v>
      </c>
      <c r="AH94" s="117" t="s">
        <v>199</v>
      </c>
      <c r="AI94" s="117" t="s">
        <v>199</v>
      </c>
      <c r="AJ94" s="117" t="s">
        <v>402</v>
      </c>
      <c r="AK94" s="117" t="s">
        <v>601</v>
      </c>
      <c r="AL94" s="117" t="s">
        <v>528</v>
      </c>
    </row>
    <row r="95" spans="2:38" s="125" customFormat="1" ht="128.25" hidden="1">
      <c r="B95" s="117" t="s">
        <v>453</v>
      </c>
      <c r="C95" s="118" t="s">
        <v>454</v>
      </c>
      <c r="D95" s="117" t="s">
        <v>595</v>
      </c>
      <c r="E95" s="117" t="s">
        <v>596</v>
      </c>
      <c r="F95" s="117" t="s">
        <v>597</v>
      </c>
      <c r="G95" s="117"/>
      <c r="H95" s="117" t="s">
        <v>552</v>
      </c>
      <c r="I95" s="117" t="s">
        <v>199</v>
      </c>
      <c r="J95" s="117" t="s">
        <v>199</v>
      </c>
      <c r="K95" s="117" t="s">
        <v>199</v>
      </c>
      <c r="L95" s="117" t="s">
        <v>199</v>
      </c>
      <c r="M95" s="117" t="s">
        <v>602</v>
      </c>
      <c r="N95" s="117" t="s">
        <v>603</v>
      </c>
      <c r="O95" s="120" t="s">
        <v>604</v>
      </c>
      <c r="P95" s="117" t="s">
        <v>525</v>
      </c>
      <c r="Q95" s="117" t="s">
        <v>524</v>
      </c>
      <c r="R95" s="117" t="s">
        <v>0</v>
      </c>
      <c r="S95" s="121">
        <v>45474</v>
      </c>
      <c r="T95" s="121">
        <v>45641</v>
      </c>
      <c r="U95" s="121" t="s">
        <v>512</v>
      </c>
      <c r="V95" s="122"/>
      <c r="W95" s="117"/>
      <c r="X95" s="123">
        <v>0.5</v>
      </c>
      <c r="Y95" s="117" t="s">
        <v>526</v>
      </c>
      <c r="Z95" s="117" t="s">
        <v>208</v>
      </c>
      <c r="AA95" s="117" t="s">
        <v>199</v>
      </c>
      <c r="AB95" s="117" t="s">
        <v>199</v>
      </c>
      <c r="AC95" s="117" t="s">
        <v>199</v>
      </c>
      <c r="AD95" s="117" t="s">
        <v>364</v>
      </c>
      <c r="AE95" s="117" t="s">
        <v>199</v>
      </c>
      <c r="AF95" s="117" t="s">
        <v>199</v>
      </c>
      <c r="AG95" s="117" t="s">
        <v>199</v>
      </c>
      <c r="AH95" s="117" t="s">
        <v>199</v>
      </c>
      <c r="AI95" s="117" t="s">
        <v>199</v>
      </c>
      <c r="AJ95" s="117" t="s">
        <v>402</v>
      </c>
      <c r="AK95" s="117" t="s">
        <v>601</v>
      </c>
      <c r="AL95" s="117" t="s">
        <v>528</v>
      </c>
    </row>
    <row r="96" spans="2:38" s="125" customFormat="1" ht="128.25" hidden="1">
      <c r="B96" s="117" t="s">
        <v>453</v>
      </c>
      <c r="C96" s="118" t="s">
        <v>454</v>
      </c>
      <c r="D96" s="117" t="s">
        <v>605</v>
      </c>
      <c r="E96" s="117" t="s">
        <v>596</v>
      </c>
      <c r="F96" s="117" t="s">
        <v>597</v>
      </c>
      <c r="G96" s="117"/>
      <c r="H96" s="117" t="s">
        <v>552</v>
      </c>
      <c r="I96" s="117" t="s">
        <v>199</v>
      </c>
      <c r="J96" s="117" t="s">
        <v>199</v>
      </c>
      <c r="K96" s="117" t="s">
        <v>199</v>
      </c>
      <c r="L96" s="117" t="s">
        <v>199</v>
      </c>
      <c r="M96" s="117" t="s">
        <v>606</v>
      </c>
      <c r="N96" s="117" t="s">
        <v>607</v>
      </c>
      <c r="O96" s="120" t="s">
        <v>608</v>
      </c>
      <c r="P96" s="117" t="s">
        <v>609</v>
      </c>
      <c r="Q96" s="117" t="s">
        <v>610</v>
      </c>
      <c r="R96" s="117" t="s">
        <v>0</v>
      </c>
      <c r="S96" s="132">
        <v>45474</v>
      </c>
      <c r="T96" s="132">
        <v>45641</v>
      </c>
      <c r="U96" s="132" t="s">
        <v>512</v>
      </c>
      <c r="V96" s="122"/>
      <c r="W96" s="117"/>
      <c r="X96" s="120">
        <v>20</v>
      </c>
      <c r="Y96" s="117" t="s">
        <v>207</v>
      </c>
      <c r="Z96" s="117" t="s">
        <v>476</v>
      </c>
      <c r="AA96" s="117" t="s">
        <v>208</v>
      </c>
      <c r="AB96" s="117" t="s">
        <v>199</v>
      </c>
      <c r="AC96" s="117" t="s">
        <v>199</v>
      </c>
      <c r="AD96" s="117" t="s">
        <v>209</v>
      </c>
      <c r="AE96" s="117" t="s">
        <v>199</v>
      </c>
      <c r="AF96" s="117" t="s">
        <v>199</v>
      </c>
      <c r="AG96" s="117" t="s">
        <v>199</v>
      </c>
      <c r="AH96" s="117" t="s">
        <v>199</v>
      </c>
      <c r="AI96" s="117" t="s">
        <v>199</v>
      </c>
      <c r="AJ96" s="117" t="s">
        <v>199</v>
      </c>
      <c r="AK96" s="117" t="s">
        <v>199</v>
      </c>
      <c r="AL96" s="117" t="s">
        <v>611</v>
      </c>
    </row>
    <row r="97" spans="2:38" s="125" customFormat="1" ht="128.25" hidden="1">
      <c r="B97" s="117" t="s">
        <v>453</v>
      </c>
      <c r="C97" s="118" t="s">
        <v>454</v>
      </c>
      <c r="D97" s="117" t="s">
        <v>605</v>
      </c>
      <c r="E97" s="117" t="s">
        <v>596</v>
      </c>
      <c r="F97" s="117" t="s">
        <v>597</v>
      </c>
      <c r="G97" s="117"/>
      <c r="H97" s="117" t="s">
        <v>552</v>
      </c>
      <c r="I97" s="117" t="s">
        <v>199</v>
      </c>
      <c r="J97" s="117" t="s">
        <v>199</v>
      </c>
      <c r="K97" s="117" t="s">
        <v>199</v>
      </c>
      <c r="L97" s="117" t="s">
        <v>199</v>
      </c>
      <c r="M97" s="117" t="s">
        <v>612</v>
      </c>
      <c r="N97" s="117" t="s">
        <v>613</v>
      </c>
      <c r="O97" s="120" t="s">
        <v>614</v>
      </c>
      <c r="P97" s="117" t="s">
        <v>609</v>
      </c>
      <c r="Q97" s="117" t="s">
        <v>610</v>
      </c>
      <c r="R97" s="117" t="s">
        <v>0</v>
      </c>
      <c r="S97" s="132">
        <v>45474</v>
      </c>
      <c r="T97" s="132">
        <v>45641</v>
      </c>
      <c r="U97" s="132" t="s">
        <v>512</v>
      </c>
      <c r="V97" s="122"/>
      <c r="W97" s="117"/>
      <c r="X97" s="120">
        <v>20</v>
      </c>
      <c r="Y97" s="117" t="s">
        <v>207</v>
      </c>
      <c r="Z97" s="117" t="s">
        <v>476</v>
      </c>
      <c r="AA97" s="117" t="s">
        <v>208</v>
      </c>
      <c r="AB97" s="117" t="s">
        <v>199</v>
      </c>
      <c r="AC97" s="117" t="s">
        <v>199</v>
      </c>
      <c r="AD97" s="117" t="s">
        <v>209</v>
      </c>
      <c r="AE97" s="117" t="s">
        <v>199</v>
      </c>
      <c r="AF97" s="117" t="s">
        <v>199</v>
      </c>
      <c r="AG97" s="117" t="s">
        <v>199</v>
      </c>
      <c r="AH97" s="117" t="s">
        <v>199</v>
      </c>
      <c r="AI97" s="117" t="s">
        <v>199</v>
      </c>
      <c r="AJ97" s="117" t="s">
        <v>199</v>
      </c>
      <c r="AK97" s="117" t="s">
        <v>199</v>
      </c>
      <c r="AL97" s="117" t="s">
        <v>611</v>
      </c>
    </row>
    <row r="98" spans="2:38" s="125" customFormat="1" ht="128.25" hidden="1">
      <c r="B98" s="117" t="s">
        <v>453</v>
      </c>
      <c r="C98" s="118" t="s">
        <v>454</v>
      </c>
      <c r="D98" s="117" t="s">
        <v>605</v>
      </c>
      <c r="E98" s="117" t="s">
        <v>596</v>
      </c>
      <c r="F98" s="117" t="s">
        <v>597</v>
      </c>
      <c r="G98" s="117"/>
      <c r="H98" s="117" t="s">
        <v>552</v>
      </c>
      <c r="I98" s="117" t="s">
        <v>199</v>
      </c>
      <c r="J98" s="117" t="s">
        <v>199</v>
      </c>
      <c r="K98" s="117" t="s">
        <v>199</v>
      </c>
      <c r="L98" s="117" t="s">
        <v>199</v>
      </c>
      <c r="M98" s="117" t="s">
        <v>615</v>
      </c>
      <c r="N98" s="117" t="s">
        <v>616</v>
      </c>
      <c r="O98" s="120" t="s">
        <v>617</v>
      </c>
      <c r="P98" s="117" t="s">
        <v>609</v>
      </c>
      <c r="Q98" s="117" t="s">
        <v>610</v>
      </c>
      <c r="R98" s="117" t="s">
        <v>0</v>
      </c>
      <c r="S98" s="132">
        <v>45474</v>
      </c>
      <c r="T98" s="132">
        <v>45641</v>
      </c>
      <c r="U98" s="132" t="s">
        <v>512</v>
      </c>
      <c r="V98" s="122"/>
      <c r="W98" s="117"/>
      <c r="X98" s="120">
        <v>10</v>
      </c>
      <c r="Y98" s="117" t="s">
        <v>207</v>
      </c>
      <c r="Z98" s="117" t="s">
        <v>476</v>
      </c>
      <c r="AA98" s="117" t="s">
        <v>208</v>
      </c>
      <c r="AB98" s="117" t="s">
        <v>199</v>
      </c>
      <c r="AC98" s="117" t="s">
        <v>199</v>
      </c>
      <c r="AD98" s="117" t="s">
        <v>209</v>
      </c>
      <c r="AE98" s="117" t="s">
        <v>199</v>
      </c>
      <c r="AF98" s="117" t="s">
        <v>199</v>
      </c>
      <c r="AG98" s="117" t="s">
        <v>199</v>
      </c>
      <c r="AH98" s="117" t="s">
        <v>199</v>
      </c>
      <c r="AI98" s="117" t="s">
        <v>199</v>
      </c>
      <c r="AJ98" s="117" t="s">
        <v>199</v>
      </c>
      <c r="AK98" s="117" t="s">
        <v>199</v>
      </c>
      <c r="AL98" s="117" t="s">
        <v>611</v>
      </c>
    </row>
    <row r="99" spans="2:38" s="125" customFormat="1" ht="128.25" hidden="1">
      <c r="B99" s="117" t="s">
        <v>453</v>
      </c>
      <c r="C99" s="118" t="s">
        <v>454</v>
      </c>
      <c r="D99" s="117" t="s">
        <v>605</v>
      </c>
      <c r="E99" s="117" t="s">
        <v>596</v>
      </c>
      <c r="F99" s="117" t="s">
        <v>597</v>
      </c>
      <c r="G99" s="117"/>
      <c r="H99" s="117" t="s">
        <v>552</v>
      </c>
      <c r="I99" s="117" t="s">
        <v>199</v>
      </c>
      <c r="J99" s="117" t="s">
        <v>199</v>
      </c>
      <c r="K99" s="117" t="s">
        <v>199</v>
      </c>
      <c r="L99" s="117" t="s">
        <v>199</v>
      </c>
      <c r="M99" s="117" t="s">
        <v>618</v>
      </c>
      <c r="N99" s="117" t="s">
        <v>619</v>
      </c>
      <c r="O99" s="120" t="s">
        <v>620</v>
      </c>
      <c r="P99" s="117" t="s">
        <v>609</v>
      </c>
      <c r="Q99" s="117" t="s">
        <v>610</v>
      </c>
      <c r="R99" s="117" t="s">
        <v>0</v>
      </c>
      <c r="S99" s="132">
        <v>45292</v>
      </c>
      <c r="T99" s="132">
        <v>45396</v>
      </c>
      <c r="U99" s="132" t="s">
        <v>512</v>
      </c>
      <c r="V99" s="122"/>
      <c r="W99" s="117"/>
      <c r="X99" s="120">
        <v>5</v>
      </c>
      <c r="Y99" s="117" t="s">
        <v>476</v>
      </c>
      <c r="Z99" s="117" t="s">
        <v>374</v>
      </c>
      <c r="AA99" s="117" t="s">
        <v>423</v>
      </c>
      <c r="AB99" s="117" t="s">
        <v>246</v>
      </c>
      <c r="AC99" s="117" t="s">
        <v>199</v>
      </c>
      <c r="AD99" s="117" t="s">
        <v>621</v>
      </c>
      <c r="AE99" s="117" t="s">
        <v>622</v>
      </c>
      <c r="AF99" s="117" t="s">
        <v>513</v>
      </c>
      <c r="AG99" s="117" t="s">
        <v>623</v>
      </c>
      <c r="AH99" s="117" t="s">
        <v>624</v>
      </c>
      <c r="AI99" s="117" t="s">
        <v>625</v>
      </c>
      <c r="AJ99" s="117" t="s">
        <v>199</v>
      </c>
      <c r="AK99" s="117" t="s">
        <v>199</v>
      </c>
      <c r="AL99" s="117" t="s">
        <v>611</v>
      </c>
    </row>
    <row r="100" spans="2:38" s="125" customFormat="1" ht="128.25" hidden="1">
      <c r="B100" s="117" t="s">
        <v>453</v>
      </c>
      <c r="C100" s="118" t="s">
        <v>454</v>
      </c>
      <c r="D100" s="117" t="s">
        <v>605</v>
      </c>
      <c r="E100" s="117" t="s">
        <v>596</v>
      </c>
      <c r="F100" s="117" t="s">
        <v>597</v>
      </c>
      <c r="G100" s="117"/>
      <c r="H100" s="117" t="s">
        <v>552</v>
      </c>
      <c r="I100" s="117" t="s">
        <v>199</v>
      </c>
      <c r="J100" s="117" t="s">
        <v>199</v>
      </c>
      <c r="K100" s="117" t="s">
        <v>199</v>
      </c>
      <c r="L100" s="117" t="s">
        <v>199</v>
      </c>
      <c r="M100" s="117" t="s">
        <v>626</v>
      </c>
      <c r="N100" s="117" t="s">
        <v>619</v>
      </c>
      <c r="O100" s="120" t="s">
        <v>620</v>
      </c>
      <c r="P100" s="117" t="s">
        <v>609</v>
      </c>
      <c r="Q100" s="117" t="s">
        <v>610</v>
      </c>
      <c r="R100" s="117" t="s">
        <v>0</v>
      </c>
      <c r="S100" s="132">
        <v>45383</v>
      </c>
      <c r="T100" s="132">
        <v>45487</v>
      </c>
      <c r="U100" s="132" t="s">
        <v>512</v>
      </c>
      <c r="V100" s="122"/>
      <c r="W100" s="117"/>
      <c r="X100" s="120">
        <v>5</v>
      </c>
      <c r="Y100" s="117" t="s">
        <v>476</v>
      </c>
      <c r="Z100" s="117" t="s">
        <v>374</v>
      </c>
      <c r="AA100" s="117" t="s">
        <v>246</v>
      </c>
      <c r="AB100" s="117" t="s">
        <v>199</v>
      </c>
      <c r="AC100" s="117" t="s">
        <v>199</v>
      </c>
      <c r="AD100" s="117" t="s">
        <v>621</v>
      </c>
      <c r="AE100" s="117" t="s">
        <v>622</v>
      </c>
      <c r="AF100" s="117" t="s">
        <v>513</v>
      </c>
      <c r="AG100" s="117" t="s">
        <v>623</v>
      </c>
      <c r="AH100" s="117" t="s">
        <v>624</v>
      </c>
      <c r="AI100" s="117" t="s">
        <v>625</v>
      </c>
      <c r="AJ100" s="117" t="s">
        <v>199</v>
      </c>
      <c r="AK100" s="117" t="s">
        <v>199</v>
      </c>
      <c r="AL100" s="117" t="s">
        <v>611</v>
      </c>
    </row>
    <row r="101" spans="2:38" s="125" customFormat="1" ht="128.25" hidden="1">
      <c r="B101" s="117" t="s">
        <v>453</v>
      </c>
      <c r="C101" s="118" t="s">
        <v>454</v>
      </c>
      <c r="D101" s="117" t="s">
        <v>605</v>
      </c>
      <c r="E101" s="117" t="s">
        <v>596</v>
      </c>
      <c r="F101" s="117" t="s">
        <v>597</v>
      </c>
      <c r="G101" s="117"/>
      <c r="H101" s="117" t="s">
        <v>552</v>
      </c>
      <c r="I101" s="117" t="s">
        <v>199</v>
      </c>
      <c r="J101" s="117" t="s">
        <v>199</v>
      </c>
      <c r="K101" s="117" t="s">
        <v>199</v>
      </c>
      <c r="L101" s="117" t="s">
        <v>199</v>
      </c>
      <c r="M101" s="117" t="s">
        <v>627</v>
      </c>
      <c r="N101" s="117" t="s">
        <v>619</v>
      </c>
      <c r="O101" s="120" t="s">
        <v>620</v>
      </c>
      <c r="P101" s="117" t="s">
        <v>609</v>
      </c>
      <c r="Q101" s="117" t="s">
        <v>610</v>
      </c>
      <c r="R101" s="117" t="s">
        <v>0</v>
      </c>
      <c r="S101" s="132">
        <v>45477</v>
      </c>
      <c r="T101" s="132">
        <v>45582</v>
      </c>
      <c r="U101" s="132" t="s">
        <v>512</v>
      </c>
      <c r="V101" s="122"/>
      <c r="W101" s="117"/>
      <c r="X101" s="120">
        <v>5</v>
      </c>
      <c r="Y101" s="117" t="s">
        <v>476</v>
      </c>
      <c r="Z101" s="117" t="s">
        <v>374</v>
      </c>
      <c r="AA101" s="117" t="s">
        <v>246</v>
      </c>
      <c r="AB101" s="117" t="s">
        <v>199</v>
      </c>
      <c r="AC101" s="117" t="s">
        <v>199</v>
      </c>
      <c r="AD101" s="117" t="s">
        <v>621</v>
      </c>
      <c r="AE101" s="117" t="s">
        <v>622</v>
      </c>
      <c r="AF101" s="117" t="s">
        <v>513</v>
      </c>
      <c r="AG101" s="117" t="s">
        <v>623</v>
      </c>
      <c r="AH101" s="117" t="s">
        <v>624</v>
      </c>
      <c r="AI101" s="117" t="s">
        <v>625</v>
      </c>
      <c r="AJ101" s="117" t="s">
        <v>199</v>
      </c>
      <c r="AK101" s="117" t="s">
        <v>199</v>
      </c>
      <c r="AL101" s="117" t="s">
        <v>611</v>
      </c>
    </row>
    <row r="102" spans="2:38" s="125" customFormat="1" ht="128.25" hidden="1">
      <c r="B102" s="117" t="s">
        <v>453</v>
      </c>
      <c r="C102" s="118" t="s">
        <v>454</v>
      </c>
      <c r="D102" s="117" t="s">
        <v>605</v>
      </c>
      <c r="E102" s="117" t="s">
        <v>596</v>
      </c>
      <c r="F102" s="117" t="s">
        <v>597</v>
      </c>
      <c r="G102" s="117"/>
      <c r="H102" s="117" t="s">
        <v>552</v>
      </c>
      <c r="I102" s="117" t="s">
        <v>199</v>
      </c>
      <c r="J102" s="117" t="s">
        <v>199</v>
      </c>
      <c r="K102" s="117" t="s">
        <v>199</v>
      </c>
      <c r="L102" s="117" t="s">
        <v>199</v>
      </c>
      <c r="M102" s="117" t="s">
        <v>628</v>
      </c>
      <c r="N102" s="117" t="s">
        <v>619</v>
      </c>
      <c r="O102" s="120" t="s">
        <v>620</v>
      </c>
      <c r="P102" s="117" t="s">
        <v>609</v>
      </c>
      <c r="Q102" s="117" t="s">
        <v>610</v>
      </c>
      <c r="R102" s="117" t="s">
        <v>0</v>
      </c>
      <c r="S102" s="132">
        <v>45567</v>
      </c>
      <c r="T102" s="132">
        <v>45641</v>
      </c>
      <c r="U102" s="132" t="s">
        <v>512</v>
      </c>
      <c r="V102" s="122"/>
      <c r="W102" s="117"/>
      <c r="X102" s="120">
        <v>5</v>
      </c>
      <c r="Y102" s="117" t="s">
        <v>476</v>
      </c>
      <c r="Z102" s="117" t="s">
        <v>374</v>
      </c>
      <c r="AA102" s="117" t="s">
        <v>246</v>
      </c>
      <c r="AB102" s="117" t="s">
        <v>199</v>
      </c>
      <c r="AC102" s="117" t="s">
        <v>199</v>
      </c>
      <c r="AD102" s="117" t="s">
        <v>621</v>
      </c>
      <c r="AE102" s="117" t="s">
        <v>622</v>
      </c>
      <c r="AF102" s="117" t="s">
        <v>513</v>
      </c>
      <c r="AG102" s="117" t="s">
        <v>623</v>
      </c>
      <c r="AH102" s="117" t="s">
        <v>624</v>
      </c>
      <c r="AI102" s="117" t="s">
        <v>625</v>
      </c>
      <c r="AJ102" s="117" t="s">
        <v>199</v>
      </c>
      <c r="AK102" s="117" t="s">
        <v>199</v>
      </c>
      <c r="AL102" s="117" t="s">
        <v>611</v>
      </c>
    </row>
    <row r="103" spans="2:38" s="125" customFormat="1" ht="128.25" hidden="1">
      <c r="B103" s="117" t="s">
        <v>453</v>
      </c>
      <c r="C103" s="118" t="s">
        <v>454</v>
      </c>
      <c r="D103" s="117" t="s">
        <v>605</v>
      </c>
      <c r="E103" s="117" t="s">
        <v>596</v>
      </c>
      <c r="F103" s="117" t="s">
        <v>597</v>
      </c>
      <c r="G103" s="117"/>
      <c r="H103" s="117" t="s">
        <v>552</v>
      </c>
      <c r="I103" s="117" t="s">
        <v>199</v>
      </c>
      <c r="J103" s="117" t="s">
        <v>199</v>
      </c>
      <c r="K103" s="117" t="s">
        <v>199</v>
      </c>
      <c r="L103" s="117" t="s">
        <v>199</v>
      </c>
      <c r="M103" s="117" t="s">
        <v>629</v>
      </c>
      <c r="N103" s="117" t="s">
        <v>630</v>
      </c>
      <c r="O103" s="120" t="s">
        <v>631</v>
      </c>
      <c r="P103" s="117" t="s">
        <v>609</v>
      </c>
      <c r="Q103" s="117" t="s">
        <v>610</v>
      </c>
      <c r="R103" s="117" t="s">
        <v>0</v>
      </c>
      <c r="S103" s="132">
        <v>45566</v>
      </c>
      <c r="T103" s="132">
        <v>45641</v>
      </c>
      <c r="U103" s="132" t="s">
        <v>199</v>
      </c>
      <c r="V103" s="122"/>
      <c r="W103" s="117"/>
      <c r="X103" s="120">
        <v>5</v>
      </c>
      <c r="Y103" s="117" t="s">
        <v>476</v>
      </c>
      <c r="Z103" s="117" t="s">
        <v>246</v>
      </c>
      <c r="AA103" s="117" t="s">
        <v>199</v>
      </c>
      <c r="AB103" s="117" t="s">
        <v>199</v>
      </c>
      <c r="AC103" s="117" t="s">
        <v>199</v>
      </c>
      <c r="AD103" s="117" t="s">
        <v>621</v>
      </c>
      <c r="AE103" s="117" t="s">
        <v>622</v>
      </c>
      <c r="AF103" s="117" t="s">
        <v>199</v>
      </c>
      <c r="AG103" s="117" t="s">
        <v>199</v>
      </c>
      <c r="AH103" s="117" t="s">
        <v>199</v>
      </c>
      <c r="AI103" s="117" t="s">
        <v>199</v>
      </c>
      <c r="AJ103" s="117" t="s">
        <v>199</v>
      </c>
      <c r="AK103" s="117" t="s">
        <v>199</v>
      </c>
      <c r="AL103" s="117" t="s">
        <v>611</v>
      </c>
    </row>
    <row r="104" spans="2:38" s="125" customFormat="1" ht="128.25" hidden="1">
      <c r="B104" s="117" t="s">
        <v>453</v>
      </c>
      <c r="C104" s="118" t="s">
        <v>454</v>
      </c>
      <c r="D104" s="117" t="s">
        <v>605</v>
      </c>
      <c r="E104" s="117" t="s">
        <v>596</v>
      </c>
      <c r="F104" s="117" t="s">
        <v>597</v>
      </c>
      <c r="G104" s="117"/>
      <c r="H104" s="117" t="s">
        <v>552</v>
      </c>
      <c r="I104" s="117" t="s">
        <v>199</v>
      </c>
      <c r="J104" s="117" t="s">
        <v>199</v>
      </c>
      <c r="K104" s="117" t="s">
        <v>199</v>
      </c>
      <c r="L104" s="117" t="s">
        <v>199</v>
      </c>
      <c r="M104" s="117" t="s">
        <v>632</v>
      </c>
      <c r="N104" s="117" t="s">
        <v>633</v>
      </c>
      <c r="O104" s="120" t="s">
        <v>634</v>
      </c>
      <c r="P104" s="117" t="s">
        <v>609</v>
      </c>
      <c r="Q104" s="117" t="s">
        <v>610</v>
      </c>
      <c r="R104" s="117" t="s">
        <v>0</v>
      </c>
      <c r="S104" s="132">
        <v>45566</v>
      </c>
      <c r="T104" s="132">
        <v>45641</v>
      </c>
      <c r="U104" s="132" t="s">
        <v>199</v>
      </c>
      <c r="V104" s="122"/>
      <c r="W104" s="117"/>
      <c r="X104" s="120">
        <v>5</v>
      </c>
      <c r="Y104" s="117" t="s">
        <v>476</v>
      </c>
      <c r="Z104" s="117" t="s">
        <v>374</v>
      </c>
      <c r="AA104" s="117" t="s">
        <v>246</v>
      </c>
      <c r="AB104" s="117" t="s">
        <v>199</v>
      </c>
      <c r="AC104" s="117" t="s">
        <v>199</v>
      </c>
      <c r="AD104" s="117" t="s">
        <v>621</v>
      </c>
      <c r="AE104" s="117" t="s">
        <v>622</v>
      </c>
      <c r="AF104" s="117" t="s">
        <v>199</v>
      </c>
      <c r="AG104" s="117" t="s">
        <v>199</v>
      </c>
      <c r="AH104" s="117" t="s">
        <v>199</v>
      </c>
      <c r="AI104" s="117" t="s">
        <v>199</v>
      </c>
      <c r="AJ104" s="117" t="s">
        <v>199</v>
      </c>
      <c r="AK104" s="117" t="s">
        <v>199</v>
      </c>
      <c r="AL104" s="117" t="s">
        <v>611</v>
      </c>
    </row>
    <row r="105" spans="2:38" s="125" customFormat="1" ht="128.25" hidden="1">
      <c r="B105" s="117" t="s">
        <v>453</v>
      </c>
      <c r="C105" s="118" t="s">
        <v>454</v>
      </c>
      <c r="D105" s="117" t="s">
        <v>605</v>
      </c>
      <c r="E105" s="117" t="s">
        <v>596</v>
      </c>
      <c r="F105" s="117" t="s">
        <v>597</v>
      </c>
      <c r="G105" s="117"/>
      <c r="H105" s="117" t="s">
        <v>552</v>
      </c>
      <c r="I105" s="117" t="s">
        <v>199</v>
      </c>
      <c r="J105" s="117" t="s">
        <v>199</v>
      </c>
      <c r="K105" s="117" t="s">
        <v>199</v>
      </c>
      <c r="L105" s="117" t="s">
        <v>199</v>
      </c>
      <c r="M105" s="117" t="s">
        <v>635</v>
      </c>
      <c r="N105" s="117" t="s">
        <v>636</v>
      </c>
      <c r="O105" s="120" t="s">
        <v>637</v>
      </c>
      <c r="P105" s="117" t="s">
        <v>609</v>
      </c>
      <c r="Q105" s="117" t="s">
        <v>638</v>
      </c>
      <c r="R105" s="117" t="s">
        <v>0</v>
      </c>
      <c r="S105" s="132">
        <v>45292</v>
      </c>
      <c r="T105" s="132">
        <v>45641</v>
      </c>
      <c r="U105" s="132" t="s">
        <v>512</v>
      </c>
      <c r="V105" s="122"/>
      <c r="W105" s="117"/>
      <c r="X105" s="120">
        <v>10</v>
      </c>
      <c r="Y105" s="117" t="s">
        <v>246</v>
      </c>
      <c r="Z105" s="117" t="s">
        <v>400</v>
      </c>
      <c r="AA105" s="117" t="s">
        <v>199</v>
      </c>
      <c r="AB105" s="117" t="s">
        <v>199</v>
      </c>
      <c r="AC105" s="117" t="s">
        <v>199</v>
      </c>
      <c r="AD105" s="117" t="s">
        <v>364</v>
      </c>
      <c r="AE105" s="117" t="s">
        <v>199</v>
      </c>
      <c r="AF105" s="117" t="s">
        <v>199</v>
      </c>
      <c r="AG105" s="117" t="s">
        <v>199</v>
      </c>
      <c r="AH105" s="117" t="s">
        <v>199</v>
      </c>
      <c r="AI105" s="117" t="s">
        <v>199</v>
      </c>
      <c r="AJ105" s="117" t="s">
        <v>402</v>
      </c>
      <c r="AK105" s="117" t="s">
        <v>639</v>
      </c>
      <c r="AL105" s="117" t="s">
        <v>611</v>
      </c>
    </row>
    <row r="106" spans="2:38" s="125" customFormat="1" ht="128.25" hidden="1">
      <c r="B106" s="117" t="s">
        <v>453</v>
      </c>
      <c r="C106" s="118" t="s">
        <v>454</v>
      </c>
      <c r="D106" s="117" t="s">
        <v>605</v>
      </c>
      <c r="E106" s="117" t="s">
        <v>596</v>
      </c>
      <c r="F106" s="117" t="s">
        <v>597</v>
      </c>
      <c r="G106" s="117"/>
      <c r="H106" s="117" t="s">
        <v>552</v>
      </c>
      <c r="I106" s="117" t="s">
        <v>199</v>
      </c>
      <c r="J106" s="117" t="s">
        <v>199</v>
      </c>
      <c r="K106" s="117" t="s">
        <v>199</v>
      </c>
      <c r="L106" s="117" t="s">
        <v>199</v>
      </c>
      <c r="M106" s="117" t="s">
        <v>640</v>
      </c>
      <c r="N106" s="117" t="s">
        <v>641</v>
      </c>
      <c r="O106" s="120" t="s">
        <v>642</v>
      </c>
      <c r="P106" s="117" t="s">
        <v>609</v>
      </c>
      <c r="Q106" s="117" t="s">
        <v>610</v>
      </c>
      <c r="R106" s="117" t="s">
        <v>0</v>
      </c>
      <c r="S106" s="132">
        <v>45292</v>
      </c>
      <c r="T106" s="132">
        <v>45473</v>
      </c>
      <c r="U106" s="132" t="s">
        <v>512</v>
      </c>
      <c r="V106" s="122"/>
      <c r="W106" s="117"/>
      <c r="X106" s="120">
        <v>5</v>
      </c>
      <c r="Y106" s="117" t="s">
        <v>246</v>
      </c>
      <c r="Z106" s="117" t="s">
        <v>400</v>
      </c>
      <c r="AA106" s="117" t="s">
        <v>199</v>
      </c>
      <c r="AB106" s="117" t="s">
        <v>199</v>
      </c>
      <c r="AC106" s="117" t="s">
        <v>199</v>
      </c>
      <c r="AD106" s="117" t="s">
        <v>364</v>
      </c>
      <c r="AE106" s="117" t="s">
        <v>199</v>
      </c>
      <c r="AF106" s="117" t="s">
        <v>199</v>
      </c>
      <c r="AG106" s="117" t="s">
        <v>199</v>
      </c>
      <c r="AH106" s="117" t="s">
        <v>199</v>
      </c>
      <c r="AI106" s="117" t="s">
        <v>199</v>
      </c>
      <c r="AJ106" s="117" t="s">
        <v>402</v>
      </c>
      <c r="AK106" s="117" t="s">
        <v>639</v>
      </c>
      <c r="AL106" s="117" t="s">
        <v>611</v>
      </c>
    </row>
    <row r="107" spans="2:38" s="125" customFormat="1" ht="128.25" hidden="1">
      <c r="B107" s="117" t="s">
        <v>453</v>
      </c>
      <c r="C107" s="118" t="s">
        <v>454</v>
      </c>
      <c r="D107" s="117" t="s">
        <v>605</v>
      </c>
      <c r="E107" s="117" t="s">
        <v>596</v>
      </c>
      <c r="F107" s="117" t="s">
        <v>597</v>
      </c>
      <c r="G107" s="117"/>
      <c r="H107" s="117" t="s">
        <v>552</v>
      </c>
      <c r="I107" s="117" t="s">
        <v>199</v>
      </c>
      <c r="J107" s="117" t="s">
        <v>199</v>
      </c>
      <c r="K107" s="117" t="s">
        <v>199</v>
      </c>
      <c r="L107" s="117" t="s">
        <v>199</v>
      </c>
      <c r="M107" s="117" t="s">
        <v>643</v>
      </c>
      <c r="N107" s="117" t="s">
        <v>644</v>
      </c>
      <c r="O107" s="120" t="s">
        <v>642</v>
      </c>
      <c r="P107" s="117" t="s">
        <v>609</v>
      </c>
      <c r="Q107" s="117" t="s">
        <v>610</v>
      </c>
      <c r="R107" s="117" t="s">
        <v>0</v>
      </c>
      <c r="S107" s="132">
        <v>45474</v>
      </c>
      <c r="T107" s="132">
        <v>45641</v>
      </c>
      <c r="U107" s="132" t="s">
        <v>512</v>
      </c>
      <c r="V107" s="122"/>
      <c r="W107" s="117"/>
      <c r="X107" s="120">
        <v>5</v>
      </c>
      <c r="Y107" s="117" t="s">
        <v>246</v>
      </c>
      <c r="Z107" s="117" t="s">
        <v>400</v>
      </c>
      <c r="AA107" s="117" t="s">
        <v>199</v>
      </c>
      <c r="AB107" s="117" t="s">
        <v>199</v>
      </c>
      <c r="AC107" s="117" t="s">
        <v>199</v>
      </c>
      <c r="AD107" s="117" t="s">
        <v>364</v>
      </c>
      <c r="AE107" s="117" t="s">
        <v>199</v>
      </c>
      <c r="AF107" s="117" t="s">
        <v>199</v>
      </c>
      <c r="AG107" s="117" t="s">
        <v>199</v>
      </c>
      <c r="AH107" s="117" t="s">
        <v>199</v>
      </c>
      <c r="AI107" s="117" t="s">
        <v>199</v>
      </c>
      <c r="AJ107" s="117" t="s">
        <v>402</v>
      </c>
      <c r="AK107" s="117" t="s">
        <v>639</v>
      </c>
      <c r="AL107" s="117" t="s">
        <v>611</v>
      </c>
    </row>
    <row r="108" spans="2:38" s="125" customFormat="1" ht="128.25" hidden="1">
      <c r="B108" s="117" t="s">
        <v>453</v>
      </c>
      <c r="C108" s="118" t="s">
        <v>454</v>
      </c>
      <c r="D108" s="117" t="s">
        <v>595</v>
      </c>
      <c r="E108" s="117" t="s">
        <v>596</v>
      </c>
      <c r="F108" s="117" t="s">
        <v>597</v>
      </c>
      <c r="G108" s="117"/>
      <c r="H108" s="117" t="s">
        <v>552</v>
      </c>
      <c r="I108" s="117" t="s">
        <v>199</v>
      </c>
      <c r="J108" s="117" t="s">
        <v>199</v>
      </c>
      <c r="K108" s="117" t="s">
        <v>199</v>
      </c>
      <c r="L108" s="117" t="s">
        <v>199</v>
      </c>
      <c r="M108" s="148" t="s">
        <v>645</v>
      </c>
      <c r="N108" s="149" t="s">
        <v>646</v>
      </c>
      <c r="O108" s="120" t="s">
        <v>647</v>
      </c>
      <c r="P108" s="117" t="s">
        <v>648</v>
      </c>
      <c r="Q108" s="117" t="s">
        <v>649</v>
      </c>
      <c r="R108" s="117" t="s">
        <v>0</v>
      </c>
      <c r="S108" s="121">
        <v>45292</v>
      </c>
      <c r="T108" s="121">
        <v>45657</v>
      </c>
      <c r="U108" s="121" t="s">
        <v>512</v>
      </c>
      <c r="V108" s="129"/>
      <c r="W108" s="117"/>
      <c r="X108" s="117">
        <v>50</v>
      </c>
      <c r="Y108" s="117" t="s">
        <v>245</v>
      </c>
      <c r="Z108" s="117" t="s">
        <v>476</v>
      </c>
      <c r="AA108" s="117" t="s">
        <v>199</v>
      </c>
      <c r="AB108" s="117" t="s">
        <v>199</v>
      </c>
      <c r="AC108" s="117" t="s">
        <v>199</v>
      </c>
      <c r="AD108" s="117" t="s">
        <v>209</v>
      </c>
      <c r="AE108" s="117" t="s">
        <v>199</v>
      </c>
      <c r="AF108" s="117" t="s">
        <v>199</v>
      </c>
      <c r="AG108" s="117" t="s">
        <v>199</v>
      </c>
      <c r="AH108" s="117" t="s">
        <v>199</v>
      </c>
      <c r="AI108" s="117" t="s">
        <v>199</v>
      </c>
      <c r="AJ108" s="117" t="s">
        <v>199</v>
      </c>
      <c r="AK108" s="117" t="s">
        <v>199</v>
      </c>
      <c r="AL108" s="117" t="s">
        <v>650</v>
      </c>
    </row>
    <row r="109" spans="2:38" s="125" customFormat="1" ht="128.25" hidden="1">
      <c r="B109" s="117" t="s">
        <v>453</v>
      </c>
      <c r="C109" s="118" t="s">
        <v>454</v>
      </c>
      <c r="D109" s="117" t="s">
        <v>595</v>
      </c>
      <c r="E109" s="117" t="s">
        <v>596</v>
      </c>
      <c r="F109" s="117" t="s">
        <v>597</v>
      </c>
      <c r="G109" s="117"/>
      <c r="H109" s="117" t="s">
        <v>552</v>
      </c>
      <c r="I109" s="117" t="s">
        <v>199</v>
      </c>
      <c r="J109" s="117" t="s">
        <v>199</v>
      </c>
      <c r="K109" s="117" t="s">
        <v>199</v>
      </c>
      <c r="L109" s="117" t="s">
        <v>199</v>
      </c>
      <c r="M109" s="117" t="s">
        <v>651</v>
      </c>
      <c r="N109" s="117" t="s">
        <v>652</v>
      </c>
      <c r="O109" s="120" t="s">
        <v>653</v>
      </c>
      <c r="P109" s="117" t="s">
        <v>486</v>
      </c>
      <c r="Q109" s="117" t="s">
        <v>654</v>
      </c>
      <c r="R109" s="117" t="s">
        <v>99</v>
      </c>
      <c r="S109" s="121">
        <v>45323</v>
      </c>
      <c r="T109" s="121">
        <v>45596</v>
      </c>
      <c r="U109" s="121" t="s">
        <v>512</v>
      </c>
      <c r="V109" s="129"/>
      <c r="W109" s="117"/>
      <c r="X109" s="117"/>
      <c r="Y109" s="117" t="s">
        <v>476</v>
      </c>
      <c r="Z109" s="117" t="s">
        <v>199</v>
      </c>
      <c r="AA109" s="117" t="s">
        <v>199</v>
      </c>
      <c r="AB109" s="117" t="s">
        <v>199</v>
      </c>
      <c r="AC109" s="117" t="s">
        <v>199</v>
      </c>
      <c r="AD109" s="117" t="s">
        <v>487</v>
      </c>
      <c r="AE109" s="117" t="s">
        <v>199</v>
      </c>
      <c r="AF109" s="117" t="s">
        <v>199</v>
      </c>
      <c r="AG109" s="117" t="s">
        <v>199</v>
      </c>
      <c r="AH109" s="117" t="s">
        <v>199</v>
      </c>
      <c r="AI109" s="117" t="s">
        <v>199</v>
      </c>
      <c r="AJ109" s="117" t="s">
        <v>199</v>
      </c>
      <c r="AK109" s="117" t="s">
        <v>199</v>
      </c>
      <c r="AL109" s="117" t="s">
        <v>655</v>
      </c>
    </row>
    <row r="110" spans="2:38" s="125" customFormat="1" ht="128.25" hidden="1">
      <c r="B110" s="117" t="s">
        <v>453</v>
      </c>
      <c r="C110" s="118" t="s">
        <v>454</v>
      </c>
      <c r="D110" s="117" t="s">
        <v>595</v>
      </c>
      <c r="E110" s="117" t="s">
        <v>596</v>
      </c>
      <c r="F110" s="117" t="s">
        <v>597</v>
      </c>
      <c r="G110" s="117"/>
      <c r="H110" s="117" t="s">
        <v>552</v>
      </c>
      <c r="I110" s="117" t="s">
        <v>199</v>
      </c>
      <c r="J110" s="117" t="s">
        <v>199</v>
      </c>
      <c r="K110" s="117" t="s">
        <v>199</v>
      </c>
      <c r="L110" s="117" t="s">
        <v>199</v>
      </c>
      <c r="M110" s="117" t="s">
        <v>656</v>
      </c>
      <c r="N110" s="117" t="s">
        <v>657</v>
      </c>
      <c r="O110" s="120" t="s">
        <v>653</v>
      </c>
      <c r="P110" s="117" t="s">
        <v>486</v>
      </c>
      <c r="Q110" s="117" t="s">
        <v>654</v>
      </c>
      <c r="R110" s="117" t="s">
        <v>99</v>
      </c>
      <c r="S110" s="121">
        <v>45352</v>
      </c>
      <c r="T110" s="121">
        <v>45657</v>
      </c>
      <c r="U110" s="121" t="s">
        <v>512</v>
      </c>
      <c r="V110" s="129"/>
      <c r="W110" s="117"/>
      <c r="X110" s="117"/>
      <c r="Y110" s="117" t="s">
        <v>476</v>
      </c>
      <c r="Z110" s="117" t="s">
        <v>199</v>
      </c>
      <c r="AA110" s="117" t="s">
        <v>199</v>
      </c>
      <c r="AB110" s="117" t="s">
        <v>199</v>
      </c>
      <c r="AC110" s="117" t="s">
        <v>199</v>
      </c>
      <c r="AD110" s="117" t="s">
        <v>487</v>
      </c>
      <c r="AE110" s="117" t="s">
        <v>199</v>
      </c>
      <c r="AF110" s="117" t="s">
        <v>199</v>
      </c>
      <c r="AG110" s="117" t="s">
        <v>199</v>
      </c>
      <c r="AH110" s="117" t="s">
        <v>199</v>
      </c>
      <c r="AI110" s="117" t="s">
        <v>199</v>
      </c>
      <c r="AJ110" s="117" t="s">
        <v>199</v>
      </c>
      <c r="AK110" s="117" t="s">
        <v>199</v>
      </c>
      <c r="AL110" s="117" t="s">
        <v>655</v>
      </c>
    </row>
    <row r="111" spans="2:38" s="125" customFormat="1" ht="128.25" hidden="1">
      <c r="B111" s="117" t="s">
        <v>453</v>
      </c>
      <c r="C111" s="118" t="s">
        <v>454</v>
      </c>
      <c r="D111" s="117" t="s">
        <v>595</v>
      </c>
      <c r="E111" s="117" t="s">
        <v>596</v>
      </c>
      <c r="F111" s="117" t="s">
        <v>597</v>
      </c>
      <c r="G111" s="117"/>
      <c r="H111" s="117" t="s">
        <v>552</v>
      </c>
      <c r="I111" s="117" t="s">
        <v>199</v>
      </c>
      <c r="J111" s="117" t="s">
        <v>199</v>
      </c>
      <c r="K111" s="117" t="s">
        <v>199</v>
      </c>
      <c r="L111" s="117" t="s">
        <v>199</v>
      </c>
      <c r="M111" s="117" t="s">
        <v>658</v>
      </c>
      <c r="N111" s="117" t="s">
        <v>659</v>
      </c>
      <c r="O111" s="120" t="s">
        <v>653</v>
      </c>
      <c r="P111" s="117" t="s">
        <v>486</v>
      </c>
      <c r="Q111" s="117" t="s">
        <v>654</v>
      </c>
      <c r="R111" s="117" t="s">
        <v>99</v>
      </c>
      <c r="S111" s="121">
        <v>45323</v>
      </c>
      <c r="T111" s="121">
        <v>45626</v>
      </c>
      <c r="U111" s="121" t="s">
        <v>512</v>
      </c>
      <c r="V111" s="129"/>
      <c r="W111" s="117"/>
      <c r="X111" s="117"/>
      <c r="Y111" s="117" t="s">
        <v>476</v>
      </c>
      <c r="Z111" s="117" t="s">
        <v>199</v>
      </c>
      <c r="AA111" s="117" t="s">
        <v>199</v>
      </c>
      <c r="AB111" s="117" t="s">
        <v>199</v>
      </c>
      <c r="AC111" s="117" t="s">
        <v>199</v>
      </c>
      <c r="AD111" s="117" t="s">
        <v>487</v>
      </c>
      <c r="AE111" s="117" t="s">
        <v>199</v>
      </c>
      <c r="AF111" s="117" t="s">
        <v>199</v>
      </c>
      <c r="AG111" s="117" t="s">
        <v>199</v>
      </c>
      <c r="AH111" s="117" t="s">
        <v>199</v>
      </c>
      <c r="AI111" s="117" t="s">
        <v>199</v>
      </c>
      <c r="AJ111" s="117" t="s">
        <v>199</v>
      </c>
      <c r="AK111" s="117" t="s">
        <v>199</v>
      </c>
      <c r="AL111" s="117" t="s">
        <v>655</v>
      </c>
    </row>
    <row r="112" spans="2:38" s="125" customFormat="1" ht="128.25" hidden="1">
      <c r="B112" s="117" t="s">
        <v>453</v>
      </c>
      <c r="C112" s="118" t="s">
        <v>454</v>
      </c>
      <c r="D112" s="117" t="s">
        <v>595</v>
      </c>
      <c r="E112" s="117" t="s">
        <v>596</v>
      </c>
      <c r="F112" s="117" t="s">
        <v>597</v>
      </c>
      <c r="G112" s="117"/>
      <c r="H112" s="117" t="s">
        <v>552</v>
      </c>
      <c r="I112" s="117" t="s">
        <v>199</v>
      </c>
      <c r="J112" s="117" t="s">
        <v>199</v>
      </c>
      <c r="K112" s="117" t="s">
        <v>199</v>
      </c>
      <c r="L112" s="117" t="s">
        <v>199</v>
      </c>
      <c r="M112" s="117" t="s">
        <v>660</v>
      </c>
      <c r="N112" s="117" t="s">
        <v>660</v>
      </c>
      <c r="O112" s="120" t="s">
        <v>661</v>
      </c>
      <c r="P112" s="117" t="s">
        <v>662</v>
      </c>
      <c r="Q112" s="117" t="s">
        <v>663</v>
      </c>
      <c r="R112" s="117" t="s">
        <v>0</v>
      </c>
      <c r="S112" s="121">
        <v>45413</v>
      </c>
      <c r="T112" s="121">
        <v>45534</v>
      </c>
      <c r="U112" s="121" t="s">
        <v>512</v>
      </c>
      <c r="V112" s="135"/>
      <c r="W112" s="135"/>
      <c r="X112" s="135"/>
      <c r="Y112" s="117" t="s">
        <v>476</v>
      </c>
      <c r="Z112" s="117" t="s">
        <v>199</v>
      </c>
      <c r="AA112" s="117" t="s">
        <v>199</v>
      </c>
      <c r="AB112" s="117" t="s">
        <v>199</v>
      </c>
      <c r="AC112" s="117" t="s">
        <v>199</v>
      </c>
      <c r="AD112" s="117" t="s">
        <v>487</v>
      </c>
      <c r="AE112" s="117" t="s">
        <v>199</v>
      </c>
      <c r="AF112" s="117" t="s">
        <v>199</v>
      </c>
      <c r="AG112" s="117" t="s">
        <v>199</v>
      </c>
      <c r="AH112" s="117" t="s">
        <v>199</v>
      </c>
      <c r="AI112" s="117" t="s">
        <v>199</v>
      </c>
      <c r="AJ112" s="117" t="s">
        <v>199</v>
      </c>
      <c r="AK112" s="117" t="s">
        <v>199</v>
      </c>
      <c r="AL112" s="117" t="s">
        <v>664</v>
      </c>
    </row>
    <row r="113" spans="2:38" s="125" customFormat="1" ht="128.25" hidden="1">
      <c r="B113" s="117" t="s">
        <v>453</v>
      </c>
      <c r="C113" s="118" t="s">
        <v>454</v>
      </c>
      <c r="D113" s="117" t="s">
        <v>595</v>
      </c>
      <c r="E113" s="117" t="s">
        <v>596</v>
      </c>
      <c r="F113" s="117" t="s">
        <v>597</v>
      </c>
      <c r="G113" s="117"/>
      <c r="H113" s="117" t="s">
        <v>552</v>
      </c>
      <c r="I113" s="117" t="s">
        <v>199</v>
      </c>
      <c r="J113" s="117" t="s">
        <v>199</v>
      </c>
      <c r="K113" s="117" t="s">
        <v>199</v>
      </c>
      <c r="L113" s="117" t="s">
        <v>199</v>
      </c>
      <c r="M113" s="117" t="s">
        <v>665</v>
      </c>
      <c r="N113" s="117" t="s">
        <v>666</v>
      </c>
      <c r="O113" s="120" t="s">
        <v>667</v>
      </c>
      <c r="P113" s="117" t="s">
        <v>668</v>
      </c>
      <c r="Q113" s="117" t="s">
        <v>669</v>
      </c>
      <c r="R113" s="117" t="s">
        <v>99</v>
      </c>
      <c r="S113" s="121">
        <v>45292</v>
      </c>
      <c r="T113" s="121">
        <v>45503</v>
      </c>
      <c r="U113" s="121" t="s">
        <v>512</v>
      </c>
      <c r="V113" s="129"/>
      <c r="W113" s="117"/>
      <c r="X113" s="117">
        <v>50</v>
      </c>
      <c r="Y113" s="117" t="s">
        <v>374</v>
      </c>
      <c r="Z113" s="117" t="s">
        <v>199</v>
      </c>
      <c r="AA113" s="117" t="s">
        <v>199</v>
      </c>
      <c r="AB113" s="117" t="s">
        <v>199</v>
      </c>
      <c r="AC113" s="117" t="s">
        <v>199</v>
      </c>
      <c r="AD113" s="117" t="s">
        <v>487</v>
      </c>
      <c r="AE113" s="117" t="s">
        <v>199</v>
      </c>
      <c r="AF113" s="117" t="s">
        <v>199</v>
      </c>
      <c r="AG113" s="117" t="s">
        <v>199</v>
      </c>
      <c r="AH113" s="117" t="s">
        <v>199</v>
      </c>
      <c r="AI113" s="117" t="s">
        <v>199</v>
      </c>
      <c r="AJ113" s="117" t="s">
        <v>199</v>
      </c>
      <c r="AK113" s="117" t="s">
        <v>199</v>
      </c>
      <c r="AL113" s="117" t="s">
        <v>655</v>
      </c>
    </row>
    <row r="114" spans="2:38" s="125" customFormat="1" ht="128.25" hidden="1">
      <c r="B114" s="117" t="s">
        <v>453</v>
      </c>
      <c r="C114" s="118" t="s">
        <v>454</v>
      </c>
      <c r="D114" s="117" t="s">
        <v>595</v>
      </c>
      <c r="E114" s="117" t="s">
        <v>596</v>
      </c>
      <c r="F114" s="117" t="s">
        <v>597</v>
      </c>
      <c r="G114" s="117"/>
      <c r="H114" s="117" t="s">
        <v>552</v>
      </c>
      <c r="I114" s="117" t="s">
        <v>199</v>
      </c>
      <c r="J114" s="117" t="s">
        <v>199</v>
      </c>
      <c r="K114" s="117" t="s">
        <v>199</v>
      </c>
      <c r="L114" s="117" t="s">
        <v>199</v>
      </c>
      <c r="M114" s="117" t="s">
        <v>670</v>
      </c>
      <c r="N114" s="117" t="s">
        <v>671</v>
      </c>
      <c r="O114" s="120" t="s">
        <v>672</v>
      </c>
      <c r="P114" s="117" t="s">
        <v>668</v>
      </c>
      <c r="Q114" s="117" t="s">
        <v>673</v>
      </c>
      <c r="R114" s="117" t="s">
        <v>99</v>
      </c>
      <c r="S114" s="121">
        <v>45292</v>
      </c>
      <c r="T114" s="121">
        <v>45641</v>
      </c>
      <c r="U114" s="121" t="s">
        <v>512</v>
      </c>
      <c r="V114" s="129"/>
      <c r="W114" s="117"/>
      <c r="X114" s="117">
        <v>50</v>
      </c>
      <c r="Y114" s="117" t="s">
        <v>374</v>
      </c>
      <c r="Z114" s="117" t="s">
        <v>199</v>
      </c>
      <c r="AA114" s="117" t="s">
        <v>199</v>
      </c>
      <c r="AB114" s="117" t="s">
        <v>199</v>
      </c>
      <c r="AC114" s="117" t="s">
        <v>199</v>
      </c>
      <c r="AD114" s="117" t="s">
        <v>487</v>
      </c>
      <c r="AE114" s="117" t="s">
        <v>199</v>
      </c>
      <c r="AF114" s="117" t="s">
        <v>199</v>
      </c>
      <c r="AG114" s="117" t="s">
        <v>199</v>
      </c>
      <c r="AH114" s="117" t="s">
        <v>199</v>
      </c>
      <c r="AI114" s="117" t="s">
        <v>199</v>
      </c>
      <c r="AJ114" s="117" t="s">
        <v>199</v>
      </c>
      <c r="AK114" s="117" t="s">
        <v>199</v>
      </c>
      <c r="AL114" s="117" t="s">
        <v>655</v>
      </c>
    </row>
    <row r="115" spans="2:38" s="125" customFormat="1" ht="199.5" hidden="1">
      <c r="B115" s="117" t="s">
        <v>516</v>
      </c>
      <c r="C115" s="118" t="s">
        <v>517</v>
      </c>
      <c r="D115" s="117" t="s">
        <v>674</v>
      </c>
      <c r="E115" s="117" t="s">
        <v>675</v>
      </c>
      <c r="F115" s="117" t="s">
        <v>676</v>
      </c>
      <c r="G115" s="117"/>
      <c r="H115" s="117" t="s">
        <v>281</v>
      </c>
      <c r="I115" s="117" t="s">
        <v>199</v>
      </c>
      <c r="J115" s="117" t="s">
        <v>199</v>
      </c>
      <c r="K115" s="117" t="s">
        <v>199</v>
      </c>
      <c r="L115" s="117" t="s">
        <v>199</v>
      </c>
      <c r="M115" s="117" t="s">
        <v>677</v>
      </c>
      <c r="N115" s="117" t="s">
        <v>678</v>
      </c>
      <c r="O115" s="120" t="s">
        <v>679</v>
      </c>
      <c r="P115" s="117" t="s">
        <v>524</v>
      </c>
      <c r="Q115" s="117" t="s">
        <v>525</v>
      </c>
      <c r="R115" s="117" t="s">
        <v>0</v>
      </c>
      <c r="S115" s="121">
        <v>45292</v>
      </c>
      <c r="T115" s="121">
        <v>45473</v>
      </c>
      <c r="U115" s="121" t="s">
        <v>199</v>
      </c>
      <c r="V115" s="122"/>
      <c r="W115" s="117"/>
      <c r="X115" s="123">
        <v>0.5</v>
      </c>
      <c r="Y115" s="117" t="s">
        <v>526</v>
      </c>
      <c r="Z115" s="117" t="s">
        <v>401</v>
      </c>
      <c r="AA115" s="117" t="s">
        <v>199</v>
      </c>
      <c r="AB115" s="117" t="s">
        <v>199</v>
      </c>
      <c r="AC115" s="117" t="s">
        <v>199</v>
      </c>
      <c r="AD115" s="117" t="s">
        <v>364</v>
      </c>
      <c r="AE115" s="117" t="s">
        <v>199</v>
      </c>
      <c r="AF115" s="117" t="s">
        <v>199</v>
      </c>
      <c r="AG115" s="117" t="s">
        <v>199</v>
      </c>
      <c r="AH115" s="117" t="s">
        <v>199</v>
      </c>
      <c r="AI115" s="117" t="s">
        <v>199</v>
      </c>
      <c r="AJ115" s="117" t="s">
        <v>365</v>
      </c>
      <c r="AK115" s="117" t="s">
        <v>366</v>
      </c>
      <c r="AL115" s="117" t="s">
        <v>528</v>
      </c>
    </row>
    <row r="116" spans="2:38" s="125" customFormat="1" ht="199.5" hidden="1">
      <c r="B116" s="117" t="s">
        <v>516</v>
      </c>
      <c r="C116" s="118" t="s">
        <v>517</v>
      </c>
      <c r="D116" s="117" t="s">
        <v>674</v>
      </c>
      <c r="E116" s="117" t="s">
        <v>675</v>
      </c>
      <c r="F116" s="117" t="s">
        <v>676</v>
      </c>
      <c r="G116" s="117"/>
      <c r="H116" s="117" t="s">
        <v>281</v>
      </c>
      <c r="I116" s="117" t="s">
        <v>199</v>
      </c>
      <c r="J116" s="117" t="s">
        <v>199</v>
      </c>
      <c r="K116" s="117" t="s">
        <v>199</v>
      </c>
      <c r="L116" s="117" t="s">
        <v>199</v>
      </c>
      <c r="M116" s="117" t="s">
        <v>680</v>
      </c>
      <c r="N116" s="117" t="s">
        <v>681</v>
      </c>
      <c r="O116" s="120" t="s">
        <v>679</v>
      </c>
      <c r="P116" s="117" t="s">
        <v>524</v>
      </c>
      <c r="Q116" s="117" t="s">
        <v>525</v>
      </c>
      <c r="R116" s="117" t="s">
        <v>0</v>
      </c>
      <c r="S116" s="121">
        <v>45474</v>
      </c>
      <c r="T116" s="121">
        <v>45641</v>
      </c>
      <c r="U116" s="121" t="s">
        <v>199</v>
      </c>
      <c r="V116" s="122"/>
      <c r="W116" s="117"/>
      <c r="X116" s="123">
        <v>0.5</v>
      </c>
      <c r="Y116" s="117" t="s">
        <v>526</v>
      </c>
      <c r="Z116" s="117" t="s">
        <v>401</v>
      </c>
      <c r="AA116" s="117" t="s">
        <v>199</v>
      </c>
      <c r="AB116" s="117" t="s">
        <v>199</v>
      </c>
      <c r="AC116" s="117" t="s">
        <v>199</v>
      </c>
      <c r="AD116" s="117" t="s">
        <v>364</v>
      </c>
      <c r="AE116" s="117" t="s">
        <v>199</v>
      </c>
      <c r="AF116" s="117" t="s">
        <v>199</v>
      </c>
      <c r="AG116" s="117" t="s">
        <v>199</v>
      </c>
      <c r="AH116" s="117" t="s">
        <v>199</v>
      </c>
      <c r="AI116" s="117" t="s">
        <v>199</v>
      </c>
      <c r="AJ116" s="117" t="s">
        <v>365</v>
      </c>
      <c r="AK116" s="117" t="s">
        <v>366</v>
      </c>
      <c r="AL116" s="117" t="s">
        <v>528</v>
      </c>
    </row>
    <row r="117" spans="2:38" s="125" customFormat="1" ht="199.5" hidden="1">
      <c r="B117" s="117" t="s">
        <v>516</v>
      </c>
      <c r="C117" s="118" t="s">
        <v>517</v>
      </c>
      <c r="D117" s="117" t="s">
        <v>674</v>
      </c>
      <c r="E117" s="117" t="s">
        <v>675</v>
      </c>
      <c r="F117" s="117" t="s">
        <v>676</v>
      </c>
      <c r="G117" s="117"/>
      <c r="H117" s="117" t="s">
        <v>281</v>
      </c>
      <c r="I117" s="117" t="s">
        <v>199</v>
      </c>
      <c r="J117" s="117" t="s">
        <v>199</v>
      </c>
      <c r="K117" s="117" t="s">
        <v>199</v>
      </c>
      <c r="L117" s="117" t="s">
        <v>199</v>
      </c>
      <c r="M117" s="117" t="s">
        <v>682</v>
      </c>
      <c r="N117" s="117" t="s">
        <v>683</v>
      </c>
      <c r="O117" s="120" t="s">
        <v>684</v>
      </c>
      <c r="P117" s="117" t="s">
        <v>535</v>
      </c>
      <c r="Q117" s="117" t="s">
        <v>536</v>
      </c>
      <c r="R117" s="117" t="s">
        <v>537</v>
      </c>
      <c r="S117" s="121">
        <v>45352</v>
      </c>
      <c r="T117" s="121">
        <v>45641</v>
      </c>
      <c r="U117" s="121" t="s">
        <v>512</v>
      </c>
      <c r="V117" s="122"/>
      <c r="W117" s="117"/>
      <c r="X117" s="123">
        <v>1</v>
      </c>
      <c r="Y117" s="117" t="s">
        <v>400</v>
      </c>
      <c r="Z117" s="117" t="s">
        <v>207</v>
      </c>
      <c r="AA117" s="117" t="s">
        <v>199</v>
      </c>
      <c r="AB117" s="117" t="s">
        <v>199</v>
      </c>
      <c r="AC117" s="117" t="s">
        <v>199</v>
      </c>
      <c r="AD117" s="117" t="s">
        <v>364</v>
      </c>
      <c r="AE117" s="117" t="s">
        <v>199</v>
      </c>
      <c r="AF117" s="117" t="s">
        <v>199</v>
      </c>
      <c r="AG117" s="117" t="s">
        <v>199</v>
      </c>
      <c r="AH117" s="117" t="s">
        <v>199</v>
      </c>
      <c r="AI117" s="117" t="s">
        <v>199</v>
      </c>
      <c r="AJ117" s="117" t="s">
        <v>402</v>
      </c>
      <c r="AK117" s="117" t="s">
        <v>403</v>
      </c>
      <c r="AL117" s="117" t="s">
        <v>685</v>
      </c>
    </row>
    <row r="118" spans="2:38" s="125" customFormat="1" ht="199.5" hidden="1">
      <c r="B118" s="117" t="s">
        <v>516</v>
      </c>
      <c r="C118" s="118" t="s">
        <v>517</v>
      </c>
      <c r="D118" s="117" t="s">
        <v>674</v>
      </c>
      <c r="E118" s="117" t="s">
        <v>675</v>
      </c>
      <c r="F118" s="117" t="s">
        <v>676</v>
      </c>
      <c r="G118" s="117"/>
      <c r="H118" s="117" t="s">
        <v>281</v>
      </c>
      <c r="I118" s="117" t="s">
        <v>199</v>
      </c>
      <c r="J118" s="117" t="s">
        <v>199</v>
      </c>
      <c r="K118" s="117" t="s">
        <v>199</v>
      </c>
      <c r="L118" s="117" t="s">
        <v>199</v>
      </c>
      <c r="M118" s="117" t="s">
        <v>686</v>
      </c>
      <c r="N118" s="117" t="s">
        <v>687</v>
      </c>
      <c r="O118" s="120" t="s">
        <v>688</v>
      </c>
      <c r="P118" s="117" t="s">
        <v>535</v>
      </c>
      <c r="Q118" s="117" t="s">
        <v>536</v>
      </c>
      <c r="R118" s="117" t="s">
        <v>537</v>
      </c>
      <c r="S118" s="121">
        <v>45473</v>
      </c>
      <c r="T118" s="121">
        <v>45641</v>
      </c>
      <c r="U118" s="121" t="s">
        <v>512</v>
      </c>
      <c r="V118" s="122"/>
      <c r="W118" s="117"/>
      <c r="X118" s="123">
        <v>1</v>
      </c>
      <c r="Y118" s="117" t="s">
        <v>401</v>
      </c>
      <c r="Z118" s="117" t="s">
        <v>400</v>
      </c>
      <c r="AA118" s="117" t="s">
        <v>199</v>
      </c>
      <c r="AB118" s="117" t="s">
        <v>199</v>
      </c>
      <c r="AC118" s="117" t="s">
        <v>199</v>
      </c>
      <c r="AD118" s="117" t="s">
        <v>364</v>
      </c>
      <c r="AE118" s="117" t="s">
        <v>199</v>
      </c>
      <c r="AF118" s="117" t="s">
        <v>199</v>
      </c>
      <c r="AG118" s="117" t="s">
        <v>199</v>
      </c>
      <c r="AH118" s="117" t="s">
        <v>199</v>
      </c>
      <c r="AI118" s="117" t="s">
        <v>199</v>
      </c>
      <c r="AJ118" s="117" t="s">
        <v>577</v>
      </c>
      <c r="AK118" s="117" t="s">
        <v>689</v>
      </c>
      <c r="AL118" s="117" t="s">
        <v>685</v>
      </c>
    </row>
    <row r="119" spans="2:38" s="125" customFormat="1" ht="199.5" hidden="1">
      <c r="B119" s="117" t="s">
        <v>516</v>
      </c>
      <c r="C119" s="118" t="s">
        <v>517</v>
      </c>
      <c r="D119" s="117" t="s">
        <v>674</v>
      </c>
      <c r="E119" s="117" t="s">
        <v>675</v>
      </c>
      <c r="F119" s="117" t="s">
        <v>676</v>
      </c>
      <c r="G119" s="117"/>
      <c r="H119" s="117" t="s">
        <v>281</v>
      </c>
      <c r="I119" s="117" t="s">
        <v>199</v>
      </c>
      <c r="J119" s="117" t="s">
        <v>199</v>
      </c>
      <c r="K119" s="117" t="s">
        <v>199</v>
      </c>
      <c r="L119" s="117" t="s">
        <v>199</v>
      </c>
      <c r="M119" s="117" t="s">
        <v>690</v>
      </c>
      <c r="N119" s="117" t="s">
        <v>691</v>
      </c>
      <c r="O119" s="120" t="s">
        <v>692</v>
      </c>
      <c r="P119" s="120" t="s">
        <v>693</v>
      </c>
      <c r="Q119" s="117" t="s">
        <v>694</v>
      </c>
      <c r="R119" s="117" t="s">
        <v>119</v>
      </c>
      <c r="S119" s="121">
        <v>45323</v>
      </c>
      <c r="T119" s="121">
        <v>45412</v>
      </c>
      <c r="U119" s="121" t="s">
        <v>512</v>
      </c>
      <c r="V119" s="129"/>
      <c r="W119" s="117"/>
      <c r="X119" s="147"/>
      <c r="Y119" s="117" t="s">
        <v>400</v>
      </c>
      <c r="Z119" s="117" t="s">
        <v>374</v>
      </c>
      <c r="AA119" s="117" t="s">
        <v>199</v>
      </c>
      <c r="AB119" s="117" t="s">
        <v>199</v>
      </c>
      <c r="AC119" s="117" t="s">
        <v>199</v>
      </c>
      <c r="AD119" s="117" t="s">
        <v>364</v>
      </c>
      <c r="AE119" s="117" t="s">
        <v>487</v>
      </c>
      <c r="AF119" s="117" t="s">
        <v>199</v>
      </c>
      <c r="AG119" s="117" t="s">
        <v>199</v>
      </c>
      <c r="AH119" s="117" t="s">
        <v>199</v>
      </c>
      <c r="AI119" s="117" t="s">
        <v>199</v>
      </c>
      <c r="AJ119" s="117" t="s">
        <v>402</v>
      </c>
      <c r="AK119" s="117" t="s">
        <v>695</v>
      </c>
      <c r="AL119" s="117" t="s">
        <v>655</v>
      </c>
    </row>
    <row r="120" spans="2:38" s="125" customFormat="1" ht="199.5" hidden="1">
      <c r="B120" s="117" t="s">
        <v>516</v>
      </c>
      <c r="C120" s="118" t="s">
        <v>517</v>
      </c>
      <c r="D120" s="117" t="s">
        <v>674</v>
      </c>
      <c r="E120" s="117" t="s">
        <v>675</v>
      </c>
      <c r="F120" s="117" t="s">
        <v>676</v>
      </c>
      <c r="G120" s="117"/>
      <c r="H120" s="117" t="s">
        <v>281</v>
      </c>
      <c r="I120" s="117" t="s">
        <v>199</v>
      </c>
      <c r="J120" s="117" t="s">
        <v>199</v>
      </c>
      <c r="K120" s="117" t="s">
        <v>199</v>
      </c>
      <c r="L120" s="117" t="s">
        <v>199</v>
      </c>
      <c r="M120" s="117" t="s">
        <v>696</v>
      </c>
      <c r="N120" s="117" t="s">
        <v>696</v>
      </c>
      <c r="O120" s="120" t="s">
        <v>697</v>
      </c>
      <c r="P120" s="117" t="s">
        <v>698</v>
      </c>
      <c r="Q120" s="120" t="s">
        <v>693</v>
      </c>
      <c r="R120" s="117" t="s">
        <v>119</v>
      </c>
      <c r="S120" s="121">
        <v>45413</v>
      </c>
      <c r="T120" s="121">
        <v>45443</v>
      </c>
      <c r="U120" s="121" t="s">
        <v>512</v>
      </c>
      <c r="V120" s="129"/>
      <c r="W120" s="117"/>
      <c r="X120" s="147"/>
      <c r="Y120" s="117" t="s">
        <v>400</v>
      </c>
      <c r="Z120" s="117" t="s">
        <v>374</v>
      </c>
      <c r="AA120" s="117" t="s">
        <v>199</v>
      </c>
      <c r="AB120" s="117" t="s">
        <v>199</v>
      </c>
      <c r="AC120" s="117" t="s">
        <v>199</v>
      </c>
      <c r="AD120" s="117" t="s">
        <v>364</v>
      </c>
      <c r="AE120" s="117" t="s">
        <v>487</v>
      </c>
      <c r="AF120" s="117" t="s">
        <v>199</v>
      </c>
      <c r="AG120" s="117" t="s">
        <v>199</v>
      </c>
      <c r="AH120" s="117" t="s">
        <v>199</v>
      </c>
      <c r="AI120" s="117" t="s">
        <v>199</v>
      </c>
      <c r="AJ120" s="117" t="s">
        <v>402</v>
      </c>
      <c r="AK120" s="117" t="s">
        <v>695</v>
      </c>
      <c r="AL120" s="117" t="s">
        <v>655</v>
      </c>
    </row>
    <row r="121" spans="2:38" s="125" customFormat="1" ht="199.5" hidden="1">
      <c r="B121" s="117" t="s">
        <v>516</v>
      </c>
      <c r="C121" s="118" t="s">
        <v>517</v>
      </c>
      <c r="D121" s="117" t="s">
        <v>674</v>
      </c>
      <c r="E121" s="117" t="s">
        <v>675</v>
      </c>
      <c r="F121" s="117" t="s">
        <v>676</v>
      </c>
      <c r="G121" s="117"/>
      <c r="H121" s="117" t="s">
        <v>281</v>
      </c>
      <c r="I121" s="117" t="s">
        <v>199</v>
      </c>
      <c r="J121" s="117" t="s">
        <v>199</v>
      </c>
      <c r="K121" s="117" t="s">
        <v>199</v>
      </c>
      <c r="L121" s="117" t="s">
        <v>199</v>
      </c>
      <c r="M121" s="117" t="s">
        <v>699</v>
      </c>
      <c r="N121" s="117" t="s">
        <v>699</v>
      </c>
      <c r="O121" s="120" t="s">
        <v>700</v>
      </c>
      <c r="P121" s="120" t="s">
        <v>693</v>
      </c>
      <c r="Q121" s="117" t="s">
        <v>701</v>
      </c>
      <c r="R121" s="117" t="s">
        <v>119</v>
      </c>
      <c r="S121" s="121">
        <v>45413</v>
      </c>
      <c r="T121" s="121">
        <v>45443</v>
      </c>
      <c r="U121" s="121" t="s">
        <v>512</v>
      </c>
      <c r="V121" s="129"/>
      <c r="W121" s="117"/>
      <c r="X121" s="147"/>
      <c r="Y121" s="117" t="s">
        <v>400</v>
      </c>
      <c r="Z121" s="117" t="s">
        <v>374</v>
      </c>
      <c r="AA121" s="117" t="s">
        <v>199</v>
      </c>
      <c r="AB121" s="117" t="s">
        <v>199</v>
      </c>
      <c r="AC121" s="117" t="s">
        <v>199</v>
      </c>
      <c r="AD121" s="117" t="s">
        <v>364</v>
      </c>
      <c r="AE121" s="117" t="s">
        <v>487</v>
      </c>
      <c r="AF121" s="117" t="s">
        <v>199</v>
      </c>
      <c r="AG121" s="117" t="s">
        <v>199</v>
      </c>
      <c r="AH121" s="117" t="s">
        <v>199</v>
      </c>
      <c r="AI121" s="117" t="s">
        <v>199</v>
      </c>
      <c r="AJ121" s="117" t="s">
        <v>402</v>
      </c>
      <c r="AK121" s="117" t="s">
        <v>695</v>
      </c>
      <c r="AL121" s="117" t="s">
        <v>655</v>
      </c>
    </row>
    <row r="122" spans="2:38" s="125" customFormat="1" ht="199.5" hidden="1">
      <c r="B122" s="117" t="s">
        <v>516</v>
      </c>
      <c r="C122" s="118" t="s">
        <v>517</v>
      </c>
      <c r="D122" s="117" t="s">
        <v>674</v>
      </c>
      <c r="E122" s="117" t="s">
        <v>675</v>
      </c>
      <c r="F122" s="117" t="s">
        <v>676</v>
      </c>
      <c r="G122" s="117"/>
      <c r="H122" s="117" t="s">
        <v>281</v>
      </c>
      <c r="I122" s="117" t="s">
        <v>199</v>
      </c>
      <c r="J122" s="117" t="s">
        <v>199</v>
      </c>
      <c r="K122" s="117" t="s">
        <v>199</v>
      </c>
      <c r="L122" s="117" t="s">
        <v>199</v>
      </c>
      <c r="M122" s="117" t="s">
        <v>702</v>
      </c>
      <c r="N122" s="117" t="s">
        <v>702</v>
      </c>
      <c r="O122" s="120" t="s">
        <v>703</v>
      </c>
      <c r="P122" s="117" t="s">
        <v>704</v>
      </c>
      <c r="Q122" s="117"/>
      <c r="R122" s="117" t="s">
        <v>99</v>
      </c>
      <c r="S122" s="121">
        <v>45444</v>
      </c>
      <c r="T122" s="121">
        <v>45504</v>
      </c>
      <c r="U122" s="121" t="s">
        <v>512</v>
      </c>
      <c r="V122" s="129"/>
      <c r="W122" s="117"/>
      <c r="X122" s="121"/>
      <c r="Y122" s="117" t="s">
        <v>400</v>
      </c>
      <c r="Z122" s="117" t="s">
        <v>374</v>
      </c>
      <c r="AA122" s="117" t="s">
        <v>199</v>
      </c>
      <c r="AB122" s="117" t="s">
        <v>199</v>
      </c>
      <c r="AC122" s="117" t="s">
        <v>199</v>
      </c>
      <c r="AD122" s="117" t="s">
        <v>364</v>
      </c>
      <c r="AE122" s="117" t="s">
        <v>487</v>
      </c>
      <c r="AF122" s="117" t="s">
        <v>199</v>
      </c>
      <c r="AG122" s="117" t="s">
        <v>199</v>
      </c>
      <c r="AH122" s="117" t="s">
        <v>199</v>
      </c>
      <c r="AI122" s="117" t="s">
        <v>199</v>
      </c>
      <c r="AJ122" s="117" t="s">
        <v>402</v>
      </c>
      <c r="AK122" s="117" t="s">
        <v>695</v>
      </c>
      <c r="AL122" s="117" t="s">
        <v>655</v>
      </c>
    </row>
    <row r="123" spans="2:38" s="125" customFormat="1" ht="128.25" hidden="1">
      <c r="B123" s="117" t="s">
        <v>453</v>
      </c>
      <c r="C123" s="118" t="s">
        <v>454</v>
      </c>
      <c r="D123" s="117" t="s">
        <v>705</v>
      </c>
      <c r="E123" s="117" t="s">
        <v>706</v>
      </c>
      <c r="F123" s="117" t="s">
        <v>706</v>
      </c>
      <c r="G123" s="117"/>
      <c r="H123" s="117" t="s">
        <v>552</v>
      </c>
      <c r="I123" s="117" t="s">
        <v>199</v>
      </c>
      <c r="J123" s="117" t="s">
        <v>199</v>
      </c>
      <c r="K123" s="117" t="s">
        <v>199</v>
      </c>
      <c r="L123" s="117" t="s">
        <v>199</v>
      </c>
      <c r="M123" s="117" t="s">
        <v>707</v>
      </c>
      <c r="N123" s="117" t="s">
        <v>708</v>
      </c>
      <c r="O123" s="120" t="s">
        <v>709</v>
      </c>
      <c r="P123" s="117" t="s">
        <v>524</v>
      </c>
      <c r="Q123" s="117" t="s">
        <v>525</v>
      </c>
      <c r="R123" s="117" t="s">
        <v>0</v>
      </c>
      <c r="S123" s="121">
        <v>45292</v>
      </c>
      <c r="T123" s="150">
        <v>45473</v>
      </c>
      <c r="U123" s="121" t="s">
        <v>512</v>
      </c>
      <c r="V123" s="121"/>
      <c r="W123" s="117"/>
      <c r="X123" s="123">
        <v>0.1</v>
      </c>
      <c r="Y123" s="117" t="s">
        <v>526</v>
      </c>
      <c r="Z123" s="117" t="s">
        <v>374</v>
      </c>
      <c r="AA123" s="117" t="s">
        <v>199</v>
      </c>
      <c r="AB123" s="117" t="s">
        <v>199</v>
      </c>
      <c r="AC123" s="117" t="s">
        <v>199</v>
      </c>
      <c r="AD123" s="117" t="s">
        <v>364</v>
      </c>
      <c r="AE123" s="117" t="s">
        <v>199</v>
      </c>
      <c r="AF123" s="117" t="s">
        <v>199</v>
      </c>
      <c r="AG123" s="117" t="s">
        <v>199</v>
      </c>
      <c r="AH123" s="117" t="s">
        <v>199</v>
      </c>
      <c r="AI123" s="117" t="s">
        <v>199</v>
      </c>
      <c r="AJ123" s="117" t="s">
        <v>365</v>
      </c>
      <c r="AK123" s="117" t="s">
        <v>710</v>
      </c>
      <c r="AL123" s="117" t="s">
        <v>528</v>
      </c>
    </row>
    <row r="124" spans="2:38" s="125" customFormat="1" ht="128.25" hidden="1">
      <c r="B124" s="117" t="s">
        <v>453</v>
      </c>
      <c r="C124" s="118" t="s">
        <v>454</v>
      </c>
      <c r="D124" s="117" t="s">
        <v>705</v>
      </c>
      <c r="E124" s="117" t="s">
        <v>706</v>
      </c>
      <c r="F124" s="117" t="s">
        <v>706</v>
      </c>
      <c r="G124" s="117"/>
      <c r="H124" s="117" t="s">
        <v>552</v>
      </c>
      <c r="I124" s="117" t="s">
        <v>199</v>
      </c>
      <c r="J124" s="117" t="s">
        <v>199</v>
      </c>
      <c r="K124" s="117" t="s">
        <v>199</v>
      </c>
      <c r="L124" s="117" t="s">
        <v>199</v>
      </c>
      <c r="M124" s="117" t="s">
        <v>711</v>
      </c>
      <c r="N124" s="117" t="s">
        <v>712</v>
      </c>
      <c r="O124" s="120" t="s">
        <v>709</v>
      </c>
      <c r="P124" s="117" t="s">
        <v>524</v>
      </c>
      <c r="Q124" s="117" t="s">
        <v>525</v>
      </c>
      <c r="R124" s="117" t="s">
        <v>0</v>
      </c>
      <c r="S124" s="121">
        <v>45474</v>
      </c>
      <c r="T124" s="150">
        <v>45641</v>
      </c>
      <c r="U124" s="121" t="s">
        <v>512</v>
      </c>
      <c r="V124" s="122"/>
      <c r="W124" s="117"/>
      <c r="X124" s="123">
        <v>0.1</v>
      </c>
      <c r="Y124" s="117" t="s">
        <v>526</v>
      </c>
      <c r="Z124" s="117" t="s">
        <v>374</v>
      </c>
      <c r="AA124" s="117" t="s">
        <v>199</v>
      </c>
      <c r="AB124" s="117" t="s">
        <v>199</v>
      </c>
      <c r="AC124" s="117" t="s">
        <v>199</v>
      </c>
      <c r="AD124" s="117" t="s">
        <v>364</v>
      </c>
      <c r="AE124" s="117" t="s">
        <v>199</v>
      </c>
      <c r="AF124" s="117" t="s">
        <v>199</v>
      </c>
      <c r="AG124" s="117" t="s">
        <v>199</v>
      </c>
      <c r="AH124" s="117" t="s">
        <v>199</v>
      </c>
      <c r="AI124" s="117" t="s">
        <v>199</v>
      </c>
      <c r="AJ124" s="117" t="s">
        <v>365</v>
      </c>
      <c r="AK124" s="117" t="s">
        <v>710</v>
      </c>
      <c r="AL124" s="117" t="s">
        <v>528</v>
      </c>
    </row>
    <row r="125" spans="2:38" s="125" customFormat="1" ht="128.25" hidden="1">
      <c r="B125" s="117" t="s">
        <v>453</v>
      </c>
      <c r="C125" s="118" t="s">
        <v>454</v>
      </c>
      <c r="D125" s="117" t="s">
        <v>705</v>
      </c>
      <c r="E125" s="117" t="s">
        <v>706</v>
      </c>
      <c r="F125" s="117" t="s">
        <v>706</v>
      </c>
      <c r="G125" s="117"/>
      <c r="H125" s="117" t="s">
        <v>552</v>
      </c>
      <c r="I125" s="117" t="s">
        <v>199</v>
      </c>
      <c r="J125" s="117" t="s">
        <v>199</v>
      </c>
      <c r="K125" s="117" t="s">
        <v>199</v>
      </c>
      <c r="L125" s="117" t="s">
        <v>199</v>
      </c>
      <c r="M125" s="117" t="s">
        <v>713</v>
      </c>
      <c r="N125" s="120" t="s">
        <v>714</v>
      </c>
      <c r="O125" s="117" t="s">
        <v>715</v>
      </c>
      <c r="P125" s="117" t="s">
        <v>524</v>
      </c>
      <c r="Q125" s="117" t="s">
        <v>525</v>
      </c>
      <c r="R125" s="117" t="s">
        <v>0</v>
      </c>
      <c r="S125" s="121">
        <v>45292</v>
      </c>
      <c r="T125" s="150">
        <v>45473</v>
      </c>
      <c r="U125" s="121" t="s">
        <v>512</v>
      </c>
      <c r="V125" s="122"/>
      <c r="W125" s="117"/>
      <c r="X125" s="123">
        <v>0.1</v>
      </c>
      <c r="Y125" s="117" t="s">
        <v>526</v>
      </c>
      <c r="Z125" s="117" t="s">
        <v>374</v>
      </c>
      <c r="AA125" s="117" t="s">
        <v>199</v>
      </c>
      <c r="AB125" s="117" t="s">
        <v>199</v>
      </c>
      <c r="AC125" s="117" t="s">
        <v>199</v>
      </c>
      <c r="AD125" s="117" t="s">
        <v>364</v>
      </c>
      <c r="AE125" s="117" t="s">
        <v>199</v>
      </c>
      <c r="AF125" s="117" t="s">
        <v>199</v>
      </c>
      <c r="AG125" s="117" t="s">
        <v>199</v>
      </c>
      <c r="AH125" s="117" t="s">
        <v>199</v>
      </c>
      <c r="AI125" s="117" t="s">
        <v>199</v>
      </c>
      <c r="AJ125" s="117" t="s">
        <v>365</v>
      </c>
      <c r="AK125" s="117" t="s">
        <v>409</v>
      </c>
      <c r="AL125" s="117" t="s">
        <v>528</v>
      </c>
    </row>
    <row r="126" spans="2:38" s="125" customFormat="1" ht="128.25" hidden="1">
      <c r="B126" s="117" t="s">
        <v>453</v>
      </c>
      <c r="C126" s="118" t="s">
        <v>454</v>
      </c>
      <c r="D126" s="117" t="s">
        <v>705</v>
      </c>
      <c r="E126" s="117" t="s">
        <v>706</v>
      </c>
      <c r="F126" s="117" t="s">
        <v>706</v>
      </c>
      <c r="G126" s="117"/>
      <c r="H126" s="117" t="s">
        <v>552</v>
      </c>
      <c r="I126" s="117" t="s">
        <v>199</v>
      </c>
      <c r="J126" s="117" t="s">
        <v>199</v>
      </c>
      <c r="K126" s="117" t="s">
        <v>199</v>
      </c>
      <c r="L126" s="117" t="s">
        <v>199</v>
      </c>
      <c r="M126" s="117" t="s">
        <v>716</v>
      </c>
      <c r="N126" s="120" t="s">
        <v>714</v>
      </c>
      <c r="O126" s="117" t="s">
        <v>715</v>
      </c>
      <c r="P126" s="117" t="s">
        <v>525</v>
      </c>
      <c r="Q126" s="117" t="s">
        <v>524</v>
      </c>
      <c r="R126" s="117" t="s">
        <v>0</v>
      </c>
      <c r="S126" s="121">
        <v>45474</v>
      </c>
      <c r="T126" s="150">
        <v>45641</v>
      </c>
      <c r="U126" s="121" t="s">
        <v>512</v>
      </c>
      <c r="V126" s="122"/>
      <c r="W126" s="117"/>
      <c r="X126" s="123">
        <v>0.3</v>
      </c>
      <c r="Y126" s="117" t="s">
        <v>526</v>
      </c>
      <c r="Z126" s="117" t="s">
        <v>374</v>
      </c>
      <c r="AA126" s="117" t="s">
        <v>199</v>
      </c>
      <c r="AB126" s="117" t="s">
        <v>199</v>
      </c>
      <c r="AC126" s="117" t="s">
        <v>199</v>
      </c>
      <c r="AD126" s="117" t="s">
        <v>364</v>
      </c>
      <c r="AE126" s="117" t="s">
        <v>199</v>
      </c>
      <c r="AF126" s="117" t="s">
        <v>199</v>
      </c>
      <c r="AG126" s="117" t="s">
        <v>199</v>
      </c>
      <c r="AH126" s="117" t="s">
        <v>199</v>
      </c>
      <c r="AI126" s="117" t="s">
        <v>199</v>
      </c>
      <c r="AJ126" s="117" t="s">
        <v>365</v>
      </c>
      <c r="AK126" s="117" t="s">
        <v>409</v>
      </c>
      <c r="AL126" s="117" t="s">
        <v>528</v>
      </c>
    </row>
    <row r="127" spans="2:38" s="125" customFormat="1" ht="128.25" hidden="1">
      <c r="B127" s="117" t="s">
        <v>453</v>
      </c>
      <c r="C127" s="118" t="s">
        <v>454</v>
      </c>
      <c r="D127" s="117" t="s">
        <v>705</v>
      </c>
      <c r="E127" s="117" t="s">
        <v>706</v>
      </c>
      <c r="F127" s="117" t="s">
        <v>706</v>
      </c>
      <c r="G127" s="117"/>
      <c r="H127" s="117" t="s">
        <v>552</v>
      </c>
      <c r="I127" s="117" t="s">
        <v>199</v>
      </c>
      <c r="J127" s="117" t="s">
        <v>199</v>
      </c>
      <c r="K127" s="117" t="s">
        <v>199</v>
      </c>
      <c r="L127" s="117" t="s">
        <v>199</v>
      </c>
      <c r="M127" s="117" t="s">
        <v>717</v>
      </c>
      <c r="N127" s="117" t="s">
        <v>718</v>
      </c>
      <c r="O127" s="120" t="s">
        <v>719</v>
      </c>
      <c r="P127" s="117" t="s">
        <v>524</v>
      </c>
      <c r="Q127" s="117" t="s">
        <v>525</v>
      </c>
      <c r="R127" s="117" t="s">
        <v>0</v>
      </c>
      <c r="S127" s="121">
        <v>45474</v>
      </c>
      <c r="T127" s="121">
        <v>45641</v>
      </c>
      <c r="U127" s="121" t="s">
        <v>512</v>
      </c>
      <c r="V127" s="122"/>
      <c r="W127" s="117"/>
      <c r="X127" s="123">
        <v>0.2</v>
      </c>
      <c r="Y127" s="117" t="s">
        <v>526</v>
      </c>
      <c r="Z127" s="117" t="s">
        <v>374</v>
      </c>
      <c r="AA127" s="117" t="s">
        <v>199</v>
      </c>
      <c r="AB127" s="117" t="s">
        <v>199</v>
      </c>
      <c r="AC127" s="117" t="s">
        <v>199</v>
      </c>
      <c r="AD127" s="117" t="s">
        <v>364</v>
      </c>
      <c r="AE127" s="117" t="s">
        <v>199</v>
      </c>
      <c r="AF127" s="117" t="s">
        <v>199</v>
      </c>
      <c r="AG127" s="117" t="s">
        <v>199</v>
      </c>
      <c r="AH127" s="117" t="s">
        <v>199</v>
      </c>
      <c r="AI127" s="117" t="s">
        <v>199</v>
      </c>
      <c r="AJ127" s="117" t="s">
        <v>402</v>
      </c>
      <c r="AK127" s="117" t="s">
        <v>601</v>
      </c>
      <c r="AL127" s="117" t="s">
        <v>528</v>
      </c>
    </row>
    <row r="128" spans="2:38" s="125" customFormat="1" ht="128.25" hidden="1">
      <c r="B128" s="117" t="s">
        <v>453</v>
      </c>
      <c r="C128" s="118" t="s">
        <v>454</v>
      </c>
      <c r="D128" s="117" t="s">
        <v>705</v>
      </c>
      <c r="E128" s="117" t="s">
        <v>706</v>
      </c>
      <c r="F128" s="117" t="s">
        <v>706</v>
      </c>
      <c r="G128" s="117"/>
      <c r="H128" s="117" t="s">
        <v>552</v>
      </c>
      <c r="I128" s="117" t="s">
        <v>199</v>
      </c>
      <c r="J128" s="117" t="s">
        <v>199</v>
      </c>
      <c r="K128" s="117" t="s">
        <v>199</v>
      </c>
      <c r="L128" s="117" t="s">
        <v>199</v>
      </c>
      <c r="M128" s="117" t="s">
        <v>720</v>
      </c>
      <c r="N128" s="117" t="s">
        <v>721</v>
      </c>
      <c r="O128" s="120" t="s">
        <v>722</v>
      </c>
      <c r="P128" s="117" t="s">
        <v>524</v>
      </c>
      <c r="Q128" s="117" t="s">
        <v>525</v>
      </c>
      <c r="R128" s="117" t="s">
        <v>0</v>
      </c>
      <c r="S128" s="121">
        <v>45505</v>
      </c>
      <c r="T128" s="121">
        <v>45595</v>
      </c>
      <c r="U128" s="121" t="s">
        <v>512</v>
      </c>
      <c r="V128" s="122"/>
      <c r="W128" s="117"/>
      <c r="X128" s="123">
        <v>0.1</v>
      </c>
      <c r="Y128" s="117" t="s">
        <v>526</v>
      </c>
      <c r="Z128" s="117" t="s">
        <v>374</v>
      </c>
      <c r="AA128" s="117" t="s">
        <v>199</v>
      </c>
      <c r="AB128" s="117" t="s">
        <v>199</v>
      </c>
      <c r="AC128" s="117" t="s">
        <v>199</v>
      </c>
      <c r="AD128" s="117" t="s">
        <v>364</v>
      </c>
      <c r="AE128" s="117" t="s">
        <v>487</v>
      </c>
      <c r="AF128" s="117" t="s">
        <v>199</v>
      </c>
      <c r="AG128" s="117" t="s">
        <v>199</v>
      </c>
      <c r="AH128" s="117" t="s">
        <v>199</v>
      </c>
      <c r="AI128" s="117" t="s">
        <v>199</v>
      </c>
      <c r="AJ128" s="117" t="s">
        <v>402</v>
      </c>
      <c r="AK128" s="117" t="s">
        <v>601</v>
      </c>
      <c r="AL128" s="117" t="s">
        <v>528</v>
      </c>
    </row>
    <row r="129" spans="2:38" s="125" customFormat="1" ht="128.25" hidden="1">
      <c r="B129" s="117" t="s">
        <v>453</v>
      </c>
      <c r="C129" s="118" t="s">
        <v>454</v>
      </c>
      <c r="D129" s="117" t="s">
        <v>705</v>
      </c>
      <c r="E129" s="117" t="s">
        <v>706</v>
      </c>
      <c r="F129" s="117" t="s">
        <v>706</v>
      </c>
      <c r="G129" s="117"/>
      <c r="H129" s="117" t="s">
        <v>552</v>
      </c>
      <c r="I129" s="117" t="s">
        <v>199</v>
      </c>
      <c r="J129" s="117" t="s">
        <v>199</v>
      </c>
      <c r="K129" s="117" t="s">
        <v>199</v>
      </c>
      <c r="L129" s="117" t="s">
        <v>199</v>
      </c>
      <c r="M129" s="117" t="s">
        <v>723</v>
      </c>
      <c r="N129" s="117" t="s">
        <v>724</v>
      </c>
      <c r="O129" s="120" t="s">
        <v>725</v>
      </c>
      <c r="P129" s="117" t="s">
        <v>525</v>
      </c>
      <c r="Q129" s="117" t="s">
        <v>524</v>
      </c>
      <c r="R129" s="117" t="s">
        <v>0</v>
      </c>
      <c r="S129" s="121">
        <v>45292</v>
      </c>
      <c r="T129" s="121">
        <v>45473</v>
      </c>
      <c r="U129" s="121" t="s">
        <v>512</v>
      </c>
      <c r="V129" s="122"/>
      <c r="W129" s="117"/>
      <c r="X129" s="123">
        <v>0.1</v>
      </c>
      <c r="Y129" s="117" t="s">
        <v>526</v>
      </c>
      <c r="Z129" s="117" t="s">
        <v>374</v>
      </c>
      <c r="AA129" s="117" t="s">
        <v>199</v>
      </c>
      <c r="AB129" s="117" t="s">
        <v>199</v>
      </c>
      <c r="AC129" s="117" t="s">
        <v>199</v>
      </c>
      <c r="AD129" s="117" t="s">
        <v>364</v>
      </c>
      <c r="AE129" s="117" t="s">
        <v>513</v>
      </c>
      <c r="AF129" s="117" t="s">
        <v>199</v>
      </c>
      <c r="AG129" s="117" t="s">
        <v>199</v>
      </c>
      <c r="AH129" s="117" t="s">
        <v>199</v>
      </c>
      <c r="AI129" s="117" t="s">
        <v>199</v>
      </c>
      <c r="AJ129" s="117" t="s">
        <v>365</v>
      </c>
      <c r="AK129" s="117" t="s">
        <v>639</v>
      </c>
      <c r="AL129" s="117" t="s">
        <v>528</v>
      </c>
    </row>
    <row r="130" spans="2:38" s="125" customFormat="1" ht="128.25" hidden="1">
      <c r="B130" s="117" t="s">
        <v>453</v>
      </c>
      <c r="C130" s="118" t="s">
        <v>454</v>
      </c>
      <c r="D130" s="117" t="s">
        <v>705</v>
      </c>
      <c r="E130" s="117" t="s">
        <v>706</v>
      </c>
      <c r="F130" s="117" t="s">
        <v>706</v>
      </c>
      <c r="G130" s="117"/>
      <c r="H130" s="117" t="s">
        <v>552</v>
      </c>
      <c r="I130" s="117" t="s">
        <v>199</v>
      </c>
      <c r="J130" s="117" t="s">
        <v>199</v>
      </c>
      <c r="K130" s="117" t="s">
        <v>199</v>
      </c>
      <c r="L130" s="117" t="s">
        <v>199</v>
      </c>
      <c r="M130" s="117" t="s">
        <v>726</v>
      </c>
      <c r="N130" s="117" t="s">
        <v>727</v>
      </c>
      <c r="O130" s="120" t="s">
        <v>728</v>
      </c>
      <c r="P130" s="117" t="s">
        <v>258</v>
      </c>
      <c r="Q130" s="117" t="s">
        <v>729</v>
      </c>
      <c r="R130" s="120" t="s">
        <v>72</v>
      </c>
      <c r="S130" s="121">
        <v>45292</v>
      </c>
      <c r="T130" s="121">
        <v>45641</v>
      </c>
      <c r="U130" s="132" t="s">
        <v>199</v>
      </c>
      <c r="V130" s="122"/>
      <c r="W130" s="117"/>
      <c r="X130" s="123">
        <v>1</v>
      </c>
      <c r="Y130" s="117" t="s">
        <v>374</v>
      </c>
      <c r="Z130" s="117" t="s">
        <v>199</v>
      </c>
      <c r="AA130" s="117" t="s">
        <v>199</v>
      </c>
      <c r="AB130" s="117" t="s">
        <v>199</v>
      </c>
      <c r="AC130" s="117" t="s">
        <v>199</v>
      </c>
      <c r="AD130" s="117" t="s">
        <v>209</v>
      </c>
      <c r="AE130" s="117" t="s">
        <v>199</v>
      </c>
      <c r="AF130" s="117" t="s">
        <v>199</v>
      </c>
      <c r="AG130" s="117" t="s">
        <v>199</v>
      </c>
      <c r="AH130" s="117" t="s">
        <v>199</v>
      </c>
      <c r="AI130" s="117" t="s">
        <v>199</v>
      </c>
      <c r="AJ130" s="117" t="s">
        <v>199</v>
      </c>
      <c r="AK130" s="117" t="s">
        <v>199</v>
      </c>
      <c r="AL130" s="120" t="s">
        <v>261</v>
      </c>
    </row>
    <row r="131" spans="2:38" s="125" customFormat="1" ht="128.25" hidden="1">
      <c r="B131" s="139" t="s">
        <v>453</v>
      </c>
      <c r="C131" s="144" t="s">
        <v>454</v>
      </c>
      <c r="D131" s="137" t="s">
        <v>705</v>
      </c>
      <c r="E131" s="117" t="s">
        <v>706</v>
      </c>
      <c r="F131" s="137" t="s">
        <v>706</v>
      </c>
      <c r="G131" s="137"/>
      <c r="H131" s="137" t="s">
        <v>552</v>
      </c>
      <c r="I131" s="137" t="s">
        <v>199</v>
      </c>
      <c r="J131" s="117" t="s">
        <v>199</v>
      </c>
      <c r="K131" s="117" t="s">
        <v>199</v>
      </c>
      <c r="L131" s="117" t="s">
        <v>199</v>
      </c>
      <c r="M131" s="117" t="s">
        <v>730</v>
      </c>
      <c r="N131" s="117" t="s">
        <v>731</v>
      </c>
      <c r="O131" s="120" t="s">
        <v>732</v>
      </c>
      <c r="P131" s="117" t="s">
        <v>347</v>
      </c>
      <c r="Q131" s="137" t="s">
        <v>396</v>
      </c>
      <c r="R131" s="117" t="s">
        <v>84</v>
      </c>
      <c r="S131" s="121">
        <v>45324</v>
      </c>
      <c r="T131" s="121">
        <v>45626</v>
      </c>
      <c r="U131" s="121" t="s">
        <v>281</v>
      </c>
      <c r="V131" s="138" t="s">
        <v>206</v>
      </c>
      <c r="W131" s="120" t="s">
        <v>206</v>
      </c>
      <c r="X131" s="123">
        <v>1</v>
      </c>
      <c r="Y131" s="117" t="s">
        <v>400</v>
      </c>
      <c r="Z131" s="117" t="s">
        <v>401</v>
      </c>
      <c r="AA131" s="117" t="s">
        <v>374</v>
      </c>
      <c r="AB131" s="117" t="s">
        <v>199</v>
      </c>
      <c r="AC131" s="120" t="s">
        <v>199</v>
      </c>
      <c r="AD131" s="117" t="s">
        <v>364</v>
      </c>
      <c r="AE131" s="117" t="s">
        <v>199</v>
      </c>
      <c r="AF131" s="117" t="s">
        <v>199</v>
      </c>
      <c r="AG131" s="117" t="s">
        <v>199</v>
      </c>
      <c r="AH131" s="117" t="s">
        <v>199</v>
      </c>
      <c r="AI131" s="117" t="s">
        <v>199</v>
      </c>
      <c r="AJ131" s="117" t="s">
        <v>365</v>
      </c>
      <c r="AK131" s="117" t="s">
        <v>366</v>
      </c>
      <c r="AL131" s="117" t="s">
        <v>418</v>
      </c>
    </row>
    <row r="132" spans="2:38" s="125" customFormat="1" ht="128.25" hidden="1">
      <c r="B132" s="117" t="s">
        <v>453</v>
      </c>
      <c r="C132" s="118" t="s">
        <v>454</v>
      </c>
      <c r="D132" s="117" t="s">
        <v>705</v>
      </c>
      <c r="E132" s="117" t="s">
        <v>706</v>
      </c>
      <c r="F132" s="117" t="s">
        <v>706</v>
      </c>
      <c r="G132" s="117"/>
      <c r="H132" s="117" t="s">
        <v>552</v>
      </c>
      <c r="I132" s="117" t="s">
        <v>199</v>
      </c>
      <c r="J132" s="117" t="s">
        <v>199</v>
      </c>
      <c r="K132" s="117" t="s">
        <v>199</v>
      </c>
      <c r="L132" s="117" t="s">
        <v>199</v>
      </c>
      <c r="M132" s="117" t="s">
        <v>733</v>
      </c>
      <c r="N132" s="117" t="s">
        <v>734</v>
      </c>
      <c r="O132" s="120" t="s">
        <v>735</v>
      </c>
      <c r="P132" s="117" t="s">
        <v>609</v>
      </c>
      <c r="Q132" s="117" t="s">
        <v>610</v>
      </c>
      <c r="R132" s="117" t="s">
        <v>0</v>
      </c>
      <c r="S132" s="132">
        <v>45292</v>
      </c>
      <c r="T132" s="132">
        <v>45641</v>
      </c>
      <c r="U132" s="132" t="s">
        <v>512</v>
      </c>
      <c r="V132" s="122"/>
      <c r="W132" s="117"/>
      <c r="X132" s="120">
        <v>60</v>
      </c>
      <c r="Y132" s="117" t="s">
        <v>476</v>
      </c>
      <c r="Z132" s="117" t="s">
        <v>374</v>
      </c>
      <c r="AA132" s="117" t="s">
        <v>199</v>
      </c>
      <c r="AB132" s="117" t="s">
        <v>199</v>
      </c>
      <c r="AC132" s="117" t="s">
        <v>199</v>
      </c>
      <c r="AD132" s="117" t="s">
        <v>621</v>
      </c>
      <c r="AE132" s="117" t="s">
        <v>513</v>
      </c>
      <c r="AF132" s="117" t="s">
        <v>487</v>
      </c>
      <c r="AG132" s="117" t="s">
        <v>199</v>
      </c>
      <c r="AH132" s="117" t="s">
        <v>199</v>
      </c>
      <c r="AI132" s="117" t="s">
        <v>199</v>
      </c>
      <c r="AJ132" s="117" t="s">
        <v>199</v>
      </c>
      <c r="AK132" s="117" t="s">
        <v>199</v>
      </c>
      <c r="AL132" s="117" t="s">
        <v>611</v>
      </c>
    </row>
    <row r="133" spans="2:38" s="125" customFormat="1" ht="128.25" hidden="1">
      <c r="B133" s="117" t="s">
        <v>453</v>
      </c>
      <c r="C133" s="118" t="s">
        <v>454</v>
      </c>
      <c r="D133" s="117" t="s">
        <v>705</v>
      </c>
      <c r="E133" s="117" t="s">
        <v>706</v>
      </c>
      <c r="F133" s="117" t="s">
        <v>706</v>
      </c>
      <c r="G133" s="117"/>
      <c r="H133" s="117" t="s">
        <v>552</v>
      </c>
      <c r="I133" s="117" t="s">
        <v>199</v>
      </c>
      <c r="J133" s="117" t="s">
        <v>199</v>
      </c>
      <c r="K133" s="117" t="s">
        <v>199</v>
      </c>
      <c r="L133" s="117" t="s">
        <v>199</v>
      </c>
      <c r="M133" s="117" t="s">
        <v>736</v>
      </c>
      <c r="N133" s="117" t="s">
        <v>737</v>
      </c>
      <c r="O133" s="120" t="s">
        <v>738</v>
      </c>
      <c r="P133" s="117" t="s">
        <v>609</v>
      </c>
      <c r="Q133" s="117" t="s">
        <v>610</v>
      </c>
      <c r="R133" s="117" t="s">
        <v>0</v>
      </c>
      <c r="S133" s="132">
        <v>45292</v>
      </c>
      <c r="T133" s="132">
        <v>45641</v>
      </c>
      <c r="U133" s="132" t="s">
        <v>512</v>
      </c>
      <c r="V133" s="122"/>
      <c r="W133" s="117"/>
      <c r="X133" s="120">
        <v>40</v>
      </c>
      <c r="Y133" s="117" t="s">
        <v>476</v>
      </c>
      <c r="Z133" s="117" t="s">
        <v>374</v>
      </c>
      <c r="AA133" s="117" t="s">
        <v>199</v>
      </c>
      <c r="AB133" s="117" t="s">
        <v>199</v>
      </c>
      <c r="AC133" s="117" t="s">
        <v>199</v>
      </c>
      <c r="AD133" s="117" t="s">
        <v>621</v>
      </c>
      <c r="AE133" s="117" t="s">
        <v>513</v>
      </c>
      <c r="AF133" s="117" t="s">
        <v>487</v>
      </c>
      <c r="AG133" s="117" t="s">
        <v>199</v>
      </c>
      <c r="AH133" s="117" t="s">
        <v>199</v>
      </c>
      <c r="AI133" s="117" t="s">
        <v>199</v>
      </c>
      <c r="AJ133" s="117" t="s">
        <v>199</v>
      </c>
      <c r="AK133" s="117" t="s">
        <v>199</v>
      </c>
      <c r="AL133" s="117" t="s">
        <v>611</v>
      </c>
    </row>
    <row r="134" spans="2:38" s="125" customFormat="1" ht="128.25" hidden="1">
      <c r="B134" s="117" t="s">
        <v>453</v>
      </c>
      <c r="C134" s="118" t="s">
        <v>454</v>
      </c>
      <c r="D134" s="117" t="s">
        <v>705</v>
      </c>
      <c r="E134" s="117" t="s">
        <v>706</v>
      </c>
      <c r="F134" s="117" t="s">
        <v>706</v>
      </c>
      <c r="G134" s="117"/>
      <c r="H134" s="117" t="s">
        <v>552</v>
      </c>
      <c r="I134" s="117" t="s">
        <v>199</v>
      </c>
      <c r="J134" s="117" t="s">
        <v>199</v>
      </c>
      <c r="K134" s="117" t="s">
        <v>199</v>
      </c>
      <c r="L134" s="117" t="s">
        <v>199</v>
      </c>
      <c r="M134" s="148" t="s">
        <v>739</v>
      </c>
      <c r="N134" s="117" t="s">
        <v>740</v>
      </c>
      <c r="O134" s="120" t="s">
        <v>741</v>
      </c>
      <c r="P134" s="117" t="s">
        <v>662</v>
      </c>
      <c r="Q134" s="117" t="s">
        <v>663</v>
      </c>
      <c r="R134" s="117" t="s">
        <v>0</v>
      </c>
      <c r="S134" s="121">
        <v>45292</v>
      </c>
      <c r="T134" s="121">
        <v>45473</v>
      </c>
      <c r="U134" s="121" t="s">
        <v>0</v>
      </c>
      <c r="V134" s="129"/>
      <c r="W134" s="117"/>
      <c r="X134" s="117">
        <v>40</v>
      </c>
      <c r="Y134" s="117" t="s">
        <v>449</v>
      </c>
      <c r="Z134" s="117" t="s">
        <v>208</v>
      </c>
      <c r="AA134" s="117" t="s">
        <v>374</v>
      </c>
      <c r="AB134" s="117" t="s">
        <v>199</v>
      </c>
      <c r="AC134" s="117" t="s">
        <v>199</v>
      </c>
      <c r="AD134" s="117" t="s">
        <v>209</v>
      </c>
      <c r="AE134" s="117" t="s">
        <v>199</v>
      </c>
      <c r="AF134" s="117" t="s">
        <v>199</v>
      </c>
      <c r="AG134" s="117" t="s">
        <v>199</v>
      </c>
      <c r="AH134" s="117" t="s">
        <v>199</v>
      </c>
      <c r="AI134" s="117" t="s">
        <v>199</v>
      </c>
      <c r="AJ134" s="117" t="s">
        <v>199</v>
      </c>
      <c r="AK134" s="117" t="s">
        <v>199</v>
      </c>
      <c r="AL134" s="117" t="s">
        <v>664</v>
      </c>
    </row>
    <row r="135" spans="2:38" s="125" customFormat="1" ht="128.25" hidden="1">
      <c r="B135" s="117" t="s">
        <v>453</v>
      </c>
      <c r="C135" s="118" t="s">
        <v>454</v>
      </c>
      <c r="D135" s="117" t="s">
        <v>705</v>
      </c>
      <c r="E135" s="117" t="s">
        <v>706</v>
      </c>
      <c r="F135" s="117" t="s">
        <v>706</v>
      </c>
      <c r="G135" s="117"/>
      <c r="H135" s="117" t="s">
        <v>552</v>
      </c>
      <c r="I135" s="117" t="s">
        <v>199</v>
      </c>
      <c r="J135" s="117" t="s">
        <v>199</v>
      </c>
      <c r="K135" s="117" t="s">
        <v>199</v>
      </c>
      <c r="L135" s="117" t="s">
        <v>199</v>
      </c>
      <c r="M135" s="148" t="s">
        <v>743</v>
      </c>
      <c r="N135" s="117" t="s">
        <v>744</v>
      </c>
      <c r="O135" s="120" t="s">
        <v>745</v>
      </c>
      <c r="P135" s="117" t="s">
        <v>662</v>
      </c>
      <c r="Q135" s="117" t="s">
        <v>663</v>
      </c>
      <c r="R135" s="117" t="s">
        <v>0</v>
      </c>
      <c r="S135" s="121">
        <v>45505</v>
      </c>
      <c r="T135" s="121">
        <v>45641</v>
      </c>
      <c r="U135" s="121" t="s">
        <v>0</v>
      </c>
      <c r="V135" s="129"/>
      <c r="W135" s="117"/>
      <c r="X135" s="117">
        <v>10</v>
      </c>
      <c r="Y135" s="117" t="s">
        <v>449</v>
      </c>
      <c r="Z135" s="117" t="s">
        <v>208</v>
      </c>
      <c r="AA135" s="117" t="s">
        <v>374</v>
      </c>
      <c r="AB135" s="117" t="s">
        <v>199</v>
      </c>
      <c r="AC135" s="117" t="s">
        <v>199</v>
      </c>
      <c r="AD135" s="117" t="s">
        <v>487</v>
      </c>
      <c r="AE135" s="117" t="s">
        <v>199</v>
      </c>
      <c r="AF135" s="117" t="s">
        <v>199</v>
      </c>
      <c r="AG135" s="117" t="s">
        <v>199</v>
      </c>
      <c r="AH135" s="117" t="s">
        <v>199</v>
      </c>
      <c r="AI135" s="117" t="s">
        <v>199</v>
      </c>
      <c r="AJ135" s="117" t="s">
        <v>199</v>
      </c>
      <c r="AK135" s="117" t="s">
        <v>199</v>
      </c>
      <c r="AL135" s="117" t="s">
        <v>664</v>
      </c>
    </row>
    <row r="136" spans="2:38" s="125" customFormat="1" ht="128.25" hidden="1">
      <c r="B136" s="117" t="s">
        <v>453</v>
      </c>
      <c r="C136" s="118" t="s">
        <v>454</v>
      </c>
      <c r="D136" s="117" t="s">
        <v>705</v>
      </c>
      <c r="E136" s="117" t="s">
        <v>706</v>
      </c>
      <c r="F136" s="117" t="s">
        <v>706</v>
      </c>
      <c r="G136" s="117"/>
      <c r="H136" s="117" t="s">
        <v>552</v>
      </c>
      <c r="I136" s="117" t="s">
        <v>199</v>
      </c>
      <c r="J136" s="117" t="s">
        <v>199</v>
      </c>
      <c r="K136" s="117" t="s">
        <v>199</v>
      </c>
      <c r="L136" s="117" t="s">
        <v>199</v>
      </c>
      <c r="M136" s="148" t="s">
        <v>747</v>
      </c>
      <c r="N136" s="117" t="s">
        <v>748</v>
      </c>
      <c r="O136" s="120" t="s">
        <v>749</v>
      </c>
      <c r="P136" s="117" t="s">
        <v>662</v>
      </c>
      <c r="Q136" s="117" t="s">
        <v>663</v>
      </c>
      <c r="R136" s="117" t="s">
        <v>0</v>
      </c>
      <c r="S136" s="121">
        <v>45292</v>
      </c>
      <c r="T136" s="121">
        <v>45473</v>
      </c>
      <c r="U136" s="121" t="s">
        <v>0</v>
      </c>
      <c r="V136" s="129"/>
      <c r="W136" s="117"/>
      <c r="X136" s="117">
        <v>30</v>
      </c>
      <c r="Y136" s="117" t="s">
        <v>449</v>
      </c>
      <c r="Z136" s="117" t="s">
        <v>208</v>
      </c>
      <c r="AA136" s="117" t="s">
        <v>374</v>
      </c>
      <c r="AB136" s="117" t="s">
        <v>199</v>
      </c>
      <c r="AC136" s="117" t="s">
        <v>199</v>
      </c>
      <c r="AD136" s="117" t="s">
        <v>487</v>
      </c>
      <c r="AE136" s="117" t="s">
        <v>199</v>
      </c>
      <c r="AF136" s="117" t="s">
        <v>199</v>
      </c>
      <c r="AG136" s="117" t="s">
        <v>199</v>
      </c>
      <c r="AH136" s="117" t="s">
        <v>199</v>
      </c>
      <c r="AI136" s="117" t="s">
        <v>199</v>
      </c>
      <c r="AJ136" s="117" t="s">
        <v>199</v>
      </c>
      <c r="AK136" s="117" t="s">
        <v>199</v>
      </c>
      <c r="AL136" s="117" t="s">
        <v>664</v>
      </c>
    </row>
    <row r="137" spans="2:38" s="125" customFormat="1" ht="128.25" hidden="1">
      <c r="B137" s="117" t="s">
        <v>453</v>
      </c>
      <c r="C137" s="118" t="s">
        <v>454</v>
      </c>
      <c r="D137" s="117" t="s">
        <v>705</v>
      </c>
      <c r="E137" s="117" t="s">
        <v>706</v>
      </c>
      <c r="F137" s="117" t="s">
        <v>706</v>
      </c>
      <c r="G137" s="117"/>
      <c r="H137" s="117" t="s">
        <v>552</v>
      </c>
      <c r="I137" s="117" t="s">
        <v>199</v>
      </c>
      <c r="J137" s="117" t="s">
        <v>199</v>
      </c>
      <c r="K137" s="117" t="s">
        <v>199</v>
      </c>
      <c r="L137" s="117" t="s">
        <v>199</v>
      </c>
      <c r="M137" s="148" t="s">
        <v>750</v>
      </c>
      <c r="N137" s="117" t="s">
        <v>751</v>
      </c>
      <c r="O137" s="120" t="s">
        <v>752</v>
      </c>
      <c r="P137" s="117" t="s">
        <v>662</v>
      </c>
      <c r="Q137" s="117" t="s">
        <v>663</v>
      </c>
      <c r="R137" s="117" t="s">
        <v>0</v>
      </c>
      <c r="S137" s="121">
        <v>45474</v>
      </c>
      <c r="T137" s="121">
        <v>45641</v>
      </c>
      <c r="U137" s="121" t="s">
        <v>0</v>
      </c>
      <c r="V137" s="129"/>
      <c r="W137" s="117"/>
      <c r="X137" s="117">
        <v>10</v>
      </c>
      <c r="Y137" s="117" t="s">
        <v>449</v>
      </c>
      <c r="Z137" s="117" t="s">
        <v>208</v>
      </c>
      <c r="AA137" s="117" t="s">
        <v>374</v>
      </c>
      <c r="AB137" s="117" t="s">
        <v>199</v>
      </c>
      <c r="AC137" s="117" t="s">
        <v>199</v>
      </c>
      <c r="AD137" s="117" t="s">
        <v>487</v>
      </c>
      <c r="AE137" s="117" t="s">
        <v>199</v>
      </c>
      <c r="AF137" s="117" t="s">
        <v>199</v>
      </c>
      <c r="AG137" s="117" t="s">
        <v>199</v>
      </c>
      <c r="AH137" s="117" t="s">
        <v>199</v>
      </c>
      <c r="AI137" s="117" t="s">
        <v>199</v>
      </c>
      <c r="AJ137" s="117" t="s">
        <v>199</v>
      </c>
      <c r="AK137" s="117" t="s">
        <v>199</v>
      </c>
      <c r="AL137" s="117" t="s">
        <v>664</v>
      </c>
    </row>
    <row r="138" spans="2:38" s="125" customFormat="1" ht="128.25" hidden="1">
      <c r="B138" s="117" t="s">
        <v>453</v>
      </c>
      <c r="C138" s="118" t="s">
        <v>454</v>
      </c>
      <c r="D138" s="117" t="s">
        <v>705</v>
      </c>
      <c r="E138" s="117" t="s">
        <v>706</v>
      </c>
      <c r="F138" s="117" t="s">
        <v>706</v>
      </c>
      <c r="G138" s="117"/>
      <c r="H138" s="117" t="s">
        <v>754</v>
      </c>
      <c r="I138" s="117" t="s">
        <v>199</v>
      </c>
      <c r="J138" s="117" t="s">
        <v>199</v>
      </c>
      <c r="K138" s="117" t="s">
        <v>199</v>
      </c>
      <c r="L138" s="117" t="s">
        <v>199</v>
      </c>
      <c r="M138" s="148" t="s">
        <v>755</v>
      </c>
      <c r="N138" s="148" t="s">
        <v>756</v>
      </c>
      <c r="O138" s="120" t="s">
        <v>757</v>
      </c>
      <c r="P138" s="117" t="s">
        <v>662</v>
      </c>
      <c r="Q138" s="117" t="s">
        <v>663</v>
      </c>
      <c r="R138" s="117" t="s">
        <v>0</v>
      </c>
      <c r="S138" s="121">
        <v>45473</v>
      </c>
      <c r="T138" s="121">
        <v>45641</v>
      </c>
      <c r="U138" s="121" t="s">
        <v>512</v>
      </c>
      <c r="V138" s="129"/>
      <c r="W138" s="117"/>
      <c r="X138" s="117">
        <v>50</v>
      </c>
      <c r="Y138" s="117" t="s">
        <v>449</v>
      </c>
      <c r="Z138" s="117" t="s">
        <v>208</v>
      </c>
      <c r="AA138" s="117" t="s">
        <v>354</v>
      </c>
      <c r="AB138" s="117" t="s">
        <v>374</v>
      </c>
      <c r="AC138" s="117" t="s">
        <v>199</v>
      </c>
      <c r="AD138" s="117" t="s">
        <v>487</v>
      </c>
      <c r="AE138" s="117" t="s">
        <v>199</v>
      </c>
      <c r="AF138" s="117" t="s">
        <v>199</v>
      </c>
      <c r="AG138" s="117" t="s">
        <v>199</v>
      </c>
      <c r="AH138" s="117" t="s">
        <v>199</v>
      </c>
      <c r="AI138" s="117" t="s">
        <v>199</v>
      </c>
      <c r="AJ138" s="117" t="s">
        <v>199</v>
      </c>
      <c r="AK138" s="117" t="s">
        <v>199</v>
      </c>
      <c r="AL138" s="117" t="s">
        <v>664</v>
      </c>
    </row>
    <row r="139" spans="2:38" s="125" customFormat="1" ht="128.25" hidden="1">
      <c r="B139" s="117" t="s">
        <v>453</v>
      </c>
      <c r="C139" s="118" t="s">
        <v>454</v>
      </c>
      <c r="D139" s="117" t="s">
        <v>705</v>
      </c>
      <c r="E139" s="117" t="s">
        <v>706</v>
      </c>
      <c r="F139" s="117" t="s">
        <v>706</v>
      </c>
      <c r="G139" s="117"/>
      <c r="H139" s="117" t="s">
        <v>754</v>
      </c>
      <c r="I139" s="117" t="s">
        <v>199</v>
      </c>
      <c r="J139" s="117" t="s">
        <v>199</v>
      </c>
      <c r="K139" s="117" t="s">
        <v>199</v>
      </c>
      <c r="L139" s="117" t="s">
        <v>199</v>
      </c>
      <c r="M139" s="148" t="s">
        <v>758</v>
      </c>
      <c r="N139" s="148" t="s">
        <v>759</v>
      </c>
      <c r="O139" s="120" t="s">
        <v>760</v>
      </c>
      <c r="P139" s="117" t="s">
        <v>662</v>
      </c>
      <c r="Q139" s="117" t="s">
        <v>663</v>
      </c>
      <c r="R139" s="117" t="s">
        <v>0</v>
      </c>
      <c r="S139" s="121">
        <v>45292</v>
      </c>
      <c r="T139" s="121">
        <v>45641</v>
      </c>
      <c r="U139" s="121" t="s">
        <v>512</v>
      </c>
      <c r="V139" s="129"/>
      <c r="W139" s="117"/>
      <c r="X139" s="117">
        <v>50</v>
      </c>
      <c r="Y139" s="117" t="s">
        <v>449</v>
      </c>
      <c r="Z139" s="117" t="s">
        <v>208</v>
      </c>
      <c r="AA139" s="117" t="s">
        <v>374</v>
      </c>
      <c r="AB139" s="117" t="s">
        <v>476</v>
      </c>
      <c r="AC139" s="117" t="s">
        <v>199</v>
      </c>
      <c r="AD139" s="117" t="s">
        <v>513</v>
      </c>
      <c r="AE139" s="117" t="s">
        <v>199</v>
      </c>
      <c r="AF139" s="117" t="s">
        <v>199</v>
      </c>
      <c r="AG139" s="117" t="s">
        <v>199</v>
      </c>
      <c r="AH139" s="117" t="s">
        <v>199</v>
      </c>
      <c r="AI139" s="117" t="s">
        <v>199</v>
      </c>
      <c r="AJ139" s="117" t="s">
        <v>199</v>
      </c>
      <c r="AK139" s="117" t="s">
        <v>199</v>
      </c>
      <c r="AL139" s="117" t="s">
        <v>664</v>
      </c>
    </row>
    <row r="140" spans="2:38" s="125" customFormat="1" ht="128.25" hidden="1">
      <c r="B140" s="117" t="s">
        <v>453</v>
      </c>
      <c r="C140" s="118" t="s">
        <v>454</v>
      </c>
      <c r="D140" s="117" t="s">
        <v>705</v>
      </c>
      <c r="E140" s="117" t="s">
        <v>706</v>
      </c>
      <c r="F140" s="117" t="s">
        <v>706</v>
      </c>
      <c r="G140" s="117"/>
      <c r="H140" s="117" t="s">
        <v>552</v>
      </c>
      <c r="I140" s="117" t="s">
        <v>199</v>
      </c>
      <c r="J140" s="117" t="s">
        <v>199</v>
      </c>
      <c r="K140" s="117" t="s">
        <v>199</v>
      </c>
      <c r="L140" s="117" t="s">
        <v>199</v>
      </c>
      <c r="M140" s="117" t="s">
        <v>761</v>
      </c>
      <c r="N140" s="117" t="s">
        <v>762</v>
      </c>
      <c r="O140" s="120" t="s">
        <v>763</v>
      </c>
      <c r="P140" s="151" t="s">
        <v>764</v>
      </c>
      <c r="Q140" s="151" t="s">
        <v>765</v>
      </c>
      <c r="R140" s="117" t="s">
        <v>199</v>
      </c>
      <c r="S140" s="121">
        <v>45292</v>
      </c>
      <c r="T140" s="121">
        <v>45473</v>
      </c>
      <c r="U140" s="121" t="s">
        <v>512</v>
      </c>
      <c r="V140" s="122"/>
      <c r="W140" s="117"/>
      <c r="X140" s="123">
        <v>0.5</v>
      </c>
      <c r="Y140" s="117" t="s">
        <v>208</v>
      </c>
      <c r="Z140" s="117" t="s">
        <v>374</v>
      </c>
      <c r="AA140" s="117" t="s">
        <v>400</v>
      </c>
      <c r="AB140" s="117" t="s">
        <v>199</v>
      </c>
      <c r="AC140" s="117" t="s">
        <v>199</v>
      </c>
      <c r="AD140" s="117" t="s">
        <v>364</v>
      </c>
      <c r="AE140" s="117" t="s">
        <v>513</v>
      </c>
      <c r="AF140" s="117" t="s">
        <v>199</v>
      </c>
      <c r="AG140" s="117" t="s">
        <v>199</v>
      </c>
      <c r="AH140" s="117" t="s">
        <v>199</v>
      </c>
      <c r="AI140" s="117" t="s">
        <v>199</v>
      </c>
      <c r="AJ140" s="117" t="s">
        <v>766</v>
      </c>
      <c r="AK140" s="117" t="s">
        <v>409</v>
      </c>
      <c r="AL140" s="117" t="s">
        <v>767</v>
      </c>
    </row>
    <row r="141" spans="2:38" s="125" customFormat="1" ht="128.25" hidden="1">
      <c r="B141" s="117" t="s">
        <v>453</v>
      </c>
      <c r="C141" s="118" t="s">
        <v>454</v>
      </c>
      <c r="D141" s="117" t="s">
        <v>705</v>
      </c>
      <c r="E141" s="117" t="s">
        <v>706</v>
      </c>
      <c r="F141" s="117" t="s">
        <v>706</v>
      </c>
      <c r="G141" s="117"/>
      <c r="H141" s="117" t="s">
        <v>552</v>
      </c>
      <c r="I141" s="117" t="s">
        <v>199</v>
      </c>
      <c r="J141" s="117" t="s">
        <v>199</v>
      </c>
      <c r="K141" s="117" t="s">
        <v>199</v>
      </c>
      <c r="L141" s="117" t="s">
        <v>199</v>
      </c>
      <c r="M141" s="117" t="s">
        <v>768</v>
      </c>
      <c r="N141" s="117" t="s">
        <v>769</v>
      </c>
      <c r="O141" s="120" t="s">
        <v>763</v>
      </c>
      <c r="P141" s="151" t="s">
        <v>764</v>
      </c>
      <c r="Q141" s="151" t="s">
        <v>765</v>
      </c>
      <c r="R141" s="117" t="s">
        <v>199</v>
      </c>
      <c r="S141" s="121">
        <v>45474</v>
      </c>
      <c r="T141" s="121">
        <v>45657</v>
      </c>
      <c r="U141" s="121" t="s">
        <v>512</v>
      </c>
      <c r="V141" s="122"/>
      <c r="W141" s="117"/>
      <c r="X141" s="123">
        <v>0.5</v>
      </c>
      <c r="Y141" s="117" t="s">
        <v>208</v>
      </c>
      <c r="Z141" s="117" t="s">
        <v>374</v>
      </c>
      <c r="AA141" s="117" t="s">
        <v>400</v>
      </c>
      <c r="AB141" s="117" t="s">
        <v>199</v>
      </c>
      <c r="AC141" s="117" t="s">
        <v>199</v>
      </c>
      <c r="AD141" s="117" t="s">
        <v>364</v>
      </c>
      <c r="AE141" s="117" t="s">
        <v>513</v>
      </c>
      <c r="AF141" s="117" t="s">
        <v>199</v>
      </c>
      <c r="AG141" s="117" t="s">
        <v>199</v>
      </c>
      <c r="AH141" s="117" t="s">
        <v>199</v>
      </c>
      <c r="AI141" s="117" t="s">
        <v>199</v>
      </c>
      <c r="AJ141" s="117" t="s">
        <v>766</v>
      </c>
      <c r="AK141" s="117" t="s">
        <v>409</v>
      </c>
      <c r="AL141" s="117" t="s">
        <v>767</v>
      </c>
    </row>
    <row r="142" spans="2:38" s="125" customFormat="1" ht="128.25" hidden="1">
      <c r="B142" s="117" t="s">
        <v>453</v>
      </c>
      <c r="C142" s="118" t="s">
        <v>454</v>
      </c>
      <c r="D142" s="117" t="s">
        <v>705</v>
      </c>
      <c r="E142" s="117" t="s">
        <v>706</v>
      </c>
      <c r="F142" s="117" t="s">
        <v>706</v>
      </c>
      <c r="G142" s="117"/>
      <c r="H142" s="117" t="s">
        <v>552</v>
      </c>
      <c r="I142" s="117" t="s">
        <v>199</v>
      </c>
      <c r="J142" s="117" t="s">
        <v>199</v>
      </c>
      <c r="K142" s="117" t="s">
        <v>199</v>
      </c>
      <c r="L142" s="117" t="s">
        <v>199</v>
      </c>
      <c r="M142" s="117" t="s">
        <v>770</v>
      </c>
      <c r="N142" s="117" t="s">
        <v>771</v>
      </c>
      <c r="O142" s="120" t="s">
        <v>772</v>
      </c>
      <c r="P142" s="117" t="s">
        <v>773</v>
      </c>
      <c r="Q142" s="117" t="s">
        <v>774</v>
      </c>
      <c r="R142" s="117" t="s">
        <v>0</v>
      </c>
      <c r="S142" s="121">
        <v>45292</v>
      </c>
      <c r="T142" s="121">
        <v>45412</v>
      </c>
      <c r="U142" s="121" t="s">
        <v>0</v>
      </c>
      <c r="V142" s="122"/>
      <c r="W142" s="117"/>
      <c r="X142" s="117">
        <v>30</v>
      </c>
      <c r="Y142" s="117" t="s">
        <v>247</v>
      </c>
      <c r="Z142" s="117" t="s">
        <v>245</v>
      </c>
      <c r="AA142" s="117" t="s">
        <v>374</v>
      </c>
      <c r="AB142" s="117" t="s">
        <v>199</v>
      </c>
      <c r="AC142" s="117" t="s">
        <v>199</v>
      </c>
      <c r="AD142" s="117" t="s">
        <v>209</v>
      </c>
      <c r="AE142" s="117" t="s">
        <v>199</v>
      </c>
      <c r="AF142" s="117" t="s">
        <v>199</v>
      </c>
      <c r="AG142" s="117" t="s">
        <v>199</v>
      </c>
      <c r="AH142" s="117" t="s">
        <v>199</v>
      </c>
      <c r="AI142" s="117" t="s">
        <v>199</v>
      </c>
      <c r="AJ142" s="117" t="s">
        <v>199</v>
      </c>
      <c r="AK142" s="117" t="s">
        <v>199</v>
      </c>
      <c r="AL142" s="117" t="s">
        <v>775</v>
      </c>
    </row>
    <row r="143" spans="2:38" s="125" customFormat="1" ht="128.25" hidden="1">
      <c r="B143" s="117" t="s">
        <v>453</v>
      </c>
      <c r="C143" s="118" t="s">
        <v>454</v>
      </c>
      <c r="D143" s="117" t="s">
        <v>705</v>
      </c>
      <c r="E143" s="117" t="s">
        <v>706</v>
      </c>
      <c r="F143" s="117" t="s">
        <v>706</v>
      </c>
      <c r="G143" s="117"/>
      <c r="H143" s="117" t="s">
        <v>552</v>
      </c>
      <c r="I143" s="117" t="s">
        <v>199</v>
      </c>
      <c r="J143" s="117" t="s">
        <v>199</v>
      </c>
      <c r="K143" s="117" t="s">
        <v>199</v>
      </c>
      <c r="L143" s="117" t="s">
        <v>199</v>
      </c>
      <c r="M143" s="117" t="s">
        <v>776</v>
      </c>
      <c r="N143" s="117" t="s">
        <v>777</v>
      </c>
      <c r="O143" s="120" t="s">
        <v>778</v>
      </c>
      <c r="P143" s="117" t="s">
        <v>773</v>
      </c>
      <c r="Q143" s="117" t="s">
        <v>774</v>
      </c>
      <c r="R143" s="117" t="s">
        <v>0</v>
      </c>
      <c r="S143" s="121">
        <v>45292</v>
      </c>
      <c r="T143" s="121">
        <v>45503</v>
      </c>
      <c r="U143" s="121" t="s">
        <v>0</v>
      </c>
      <c r="V143" s="122"/>
      <c r="W143" s="117"/>
      <c r="X143" s="117">
        <v>30</v>
      </c>
      <c r="Y143" s="117" t="s">
        <v>247</v>
      </c>
      <c r="Z143" s="117" t="s">
        <v>245</v>
      </c>
      <c r="AA143" s="117" t="s">
        <v>374</v>
      </c>
      <c r="AB143" s="117" t="s">
        <v>199</v>
      </c>
      <c r="AC143" s="117" t="s">
        <v>199</v>
      </c>
      <c r="AD143" s="117" t="s">
        <v>209</v>
      </c>
      <c r="AE143" s="117" t="s">
        <v>199</v>
      </c>
      <c r="AF143" s="117" t="s">
        <v>199</v>
      </c>
      <c r="AG143" s="117" t="s">
        <v>199</v>
      </c>
      <c r="AH143" s="117" t="s">
        <v>199</v>
      </c>
      <c r="AI143" s="117" t="s">
        <v>199</v>
      </c>
      <c r="AJ143" s="117" t="s">
        <v>199</v>
      </c>
      <c r="AK143" s="117" t="s">
        <v>199</v>
      </c>
      <c r="AL143" s="117" t="s">
        <v>775</v>
      </c>
    </row>
    <row r="144" spans="2:38" s="125" customFormat="1" ht="128.25" hidden="1">
      <c r="B144" s="117" t="s">
        <v>453</v>
      </c>
      <c r="C144" s="118" t="s">
        <v>454</v>
      </c>
      <c r="D144" s="117" t="s">
        <v>705</v>
      </c>
      <c r="E144" s="117" t="s">
        <v>706</v>
      </c>
      <c r="F144" s="117" t="s">
        <v>706</v>
      </c>
      <c r="G144" s="117"/>
      <c r="H144" s="117" t="s">
        <v>552</v>
      </c>
      <c r="I144" s="117" t="s">
        <v>199</v>
      </c>
      <c r="J144" s="117" t="s">
        <v>199</v>
      </c>
      <c r="K144" s="117" t="s">
        <v>199</v>
      </c>
      <c r="L144" s="117" t="s">
        <v>199</v>
      </c>
      <c r="M144" s="117" t="s">
        <v>779</v>
      </c>
      <c r="N144" s="117" t="s">
        <v>780</v>
      </c>
      <c r="O144" s="120" t="s">
        <v>781</v>
      </c>
      <c r="P144" s="117" t="s">
        <v>773</v>
      </c>
      <c r="Q144" s="117" t="s">
        <v>774</v>
      </c>
      <c r="R144" s="117" t="s">
        <v>0</v>
      </c>
      <c r="S144" s="121">
        <v>45292</v>
      </c>
      <c r="T144" s="121">
        <v>45641</v>
      </c>
      <c r="U144" s="121" t="s">
        <v>0</v>
      </c>
      <c r="V144" s="122"/>
      <c r="W144" s="117"/>
      <c r="X144" s="117">
        <v>40</v>
      </c>
      <c r="Y144" s="117" t="s">
        <v>247</v>
      </c>
      <c r="Z144" s="117" t="s">
        <v>245</v>
      </c>
      <c r="AA144" s="117" t="s">
        <v>374</v>
      </c>
      <c r="AB144" s="117" t="s">
        <v>199</v>
      </c>
      <c r="AC144" s="117" t="s">
        <v>199</v>
      </c>
      <c r="AD144" s="117" t="s">
        <v>209</v>
      </c>
      <c r="AE144" s="117" t="s">
        <v>199</v>
      </c>
      <c r="AF144" s="117" t="s">
        <v>199</v>
      </c>
      <c r="AG144" s="117" t="s">
        <v>199</v>
      </c>
      <c r="AH144" s="117" t="s">
        <v>199</v>
      </c>
      <c r="AI144" s="117" t="s">
        <v>199</v>
      </c>
      <c r="AJ144" s="117" t="s">
        <v>199</v>
      </c>
      <c r="AK144" s="117" t="s">
        <v>199</v>
      </c>
      <c r="AL144" s="117" t="s">
        <v>775</v>
      </c>
    </row>
    <row r="145" spans="2:38" s="125" customFormat="1" ht="128.25" hidden="1">
      <c r="B145" s="117" t="s">
        <v>453</v>
      </c>
      <c r="C145" s="118" t="s">
        <v>454</v>
      </c>
      <c r="D145" s="117" t="s">
        <v>705</v>
      </c>
      <c r="E145" s="117" t="s">
        <v>706</v>
      </c>
      <c r="F145" s="117" t="s">
        <v>706</v>
      </c>
      <c r="G145" s="117"/>
      <c r="H145" s="117" t="s">
        <v>552</v>
      </c>
      <c r="I145" s="117" t="s">
        <v>199</v>
      </c>
      <c r="J145" s="117" t="s">
        <v>199</v>
      </c>
      <c r="K145" s="117" t="s">
        <v>199</v>
      </c>
      <c r="L145" s="117" t="s">
        <v>199</v>
      </c>
      <c r="M145" s="117" t="s">
        <v>782</v>
      </c>
      <c r="N145" s="117" t="s">
        <v>783</v>
      </c>
      <c r="O145" s="117" t="s">
        <v>784</v>
      </c>
      <c r="P145" s="117" t="s">
        <v>668</v>
      </c>
      <c r="Q145" s="117" t="s">
        <v>673</v>
      </c>
      <c r="R145" s="117" t="s">
        <v>99</v>
      </c>
      <c r="S145" s="121">
        <v>45292</v>
      </c>
      <c r="T145" s="121">
        <v>45641</v>
      </c>
      <c r="U145" s="121" t="s">
        <v>512</v>
      </c>
      <c r="V145" s="129"/>
      <c r="W145" s="117"/>
      <c r="X145" s="117">
        <v>50</v>
      </c>
      <c r="Y145" s="117" t="s">
        <v>374</v>
      </c>
      <c r="Z145" s="117" t="s">
        <v>199</v>
      </c>
      <c r="AA145" s="117" t="s">
        <v>199</v>
      </c>
      <c r="AB145" s="117" t="s">
        <v>199</v>
      </c>
      <c r="AC145" s="117" t="s">
        <v>199</v>
      </c>
      <c r="AD145" s="117" t="s">
        <v>513</v>
      </c>
      <c r="AE145" s="117" t="s">
        <v>487</v>
      </c>
      <c r="AF145" s="117" t="s">
        <v>199</v>
      </c>
      <c r="AG145" s="117" t="s">
        <v>199</v>
      </c>
      <c r="AH145" s="117" t="s">
        <v>199</v>
      </c>
      <c r="AI145" s="117" t="s">
        <v>199</v>
      </c>
      <c r="AJ145" s="117" t="s">
        <v>199</v>
      </c>
      <c r="AK145" s="117" t="s">
        <v>199</v>
      </c>
      <c r="AL145" s="117" t="s">
        <v>655</v>
      </c>
    </row>
    <row r="146" spans="2:38" s="125" customFormat="1" ht="156.75" hidden="1">
      <c r="B146" s="117" t="s">
        <v>453</v>
      </c>
      <c r="C146" s="118" t="s">
        <v>454</v>
      </c>
      <c r="D146" s="117" t="s">
        <v>705</v>
      </c>
      <c r="E146" s="117" t="s">
        <v>706</v>
      </c>
      <c r="F146" s="117" t="s">
        <v>706</v>
      </c>
      <c r="G146" s="117"/>
      <c r="H146" s="117" t="s">
        <v>552</v>
      </c>
      <c r="I146" s="117" t="s">
        <v>199</v>
      </c>
      <c r="J146" s="117" t="s">
        <v>199</v>
      </c>
      <c r="K146" s="117" t="s">
        <v>199</v>
      </c>
      <c r="L146" s="117" t="s">
        <v>199</v>
      </c>
      <c r="M146" s="117" t="s">
        <v>785</v>
      </c>
      <c r="N146" s="117" t="s">
        <v>786</v>
      </c>
      <c r="O146" s="120" t="s">
        <v>787</v>
      </c>
      <c r="P146" s="117" t="s">
        <v>668</v>
      </c>
      <c r="Q146" s="117" t="s">
        <v>788</v>
      </c>
      <c r="R146" s="117" t="s">
        <v>99</v>
      </c>
      <c r="S146" s="121">
        <v>45292</v>
      </c>
      <c r="T146" s="121">
        <v>45641</v>
      </c>
      <c r="U146" s="121" t="s">
        <v>512</v>
      </c>
      <c r="V146" s="129"/>
      <c r="W146" s="117"/>
      <c r="X146" s="117">
        <v>30</v>
      </c>
      <c r="Y146" s="117" t="s">
        <v>374</v>
      </c>
      <c r="Z146" s="117" t="s">
        <v>199</v>
      </c>
      <c r="AA146" s="117" t="s">
        <v>199</v>
      </c>
      <c r="AB146" s="117" t="s">
        <v>199</v>
      </c>
      <c r="AC146" s="117" t="s">
        <v>199</v>
      </c>
      <c r="AD146" s="117" t="s">
        <v>487</v>
      </c>
      <c r="AE146" s="117" t="s">
        <v>199</v>
      </c>
      <c r="AF146" s="117" t="s">
        <v>199</v>
      </c>
      <c r="AG146" s="117" t="s">
        <v>199</v>
      </c>
      <c r="AH146" s="117" t="s">
        <v>199</v>
      </c>
      <c r="AI146" s="117" t="s">
        <v>199</v>
      </c>
      <c r="AJ146" s="117" t="s">
        <v>199</v>
      </c>
      <c r="AK146" s="117" t="s">
        <v>199</v>
      </c>
      <c r="AL146" s="117" t="s">
        <v>655</v>
      </c>
    </row>
    <row r="147" spans="2:38" s="125" customFormat="1" ht="128.25" hidden="1">
      <c r="B147" s="117" t="s">
        <v>453</v>
      </c>
      <c r="C147" s="118" t="s">
        <v>454</v>
      </c>
      <c r="D147" s="117" t="s">
        <v>705</v>
      </c>
      <c r="E147" s="117" t="s">
        <v>706</v>
      </c>
      <c r="F147" s="117" t="s">
        <v>706</v>
      </c>
      <c r="G147" s="117"/>
      <c r="H147" s="117" t="s">
        <v>552</v>
      </c>
      <c r="I147" s="117" t="s">
        <v>199</v>
      </c>
      <c r="J147" s="117" t="s">
        <v>199</v>
      </c>
      <c r="K147" s="117" t="s">
        <v>199</v>
      </c>
      <c r="L147" s="117" t="s">
        <v>199</v>
      </c>
      <c r="M147" s="117" t="s">
        <v>789</v>
      </c>
      <c r="N147" s="117" t="s">
        <v>790</v>
      </c>
      <c r="O147" s="117" t="s">
        <v>791</v>
      </c>
      <c r="P147" s="117" t="s">
        <v>668</v>
      </c>
      <c r="Q147" s="117" t="s">
        <v>792</v>
      </c>
      <c r="R147" s="117" t="s">
        <v>99</v>
      </c>
      <c r="S147" s="121">
        <v>45292</v>
      </c>
      <c r="T147" s="121">
        <v>45641</v>
      </c>
      <c r="U147" s="121" t="s">
        <v>512</v>
      </c>
      <c r="V147" s="129"/>
      <c r="W147" s="117"/>
      <c r="X147" s="117">
        <v>20</v>
      </c>
      <c r="Y147" s="117" t="s">
        <v>374</v>
      </c>
      <c r="Z147" s="117" t="s">
        <v>199</v>
      </c>
      <c r="AA147" s="117" t="s">
        <v>199</v>
      </c>
      <c r="AB147" s="117" t="s">
        <v>199</v>
      </c>
      <c r="AC147" s="117" t="s">
        <v>199</v>
      </c>
      <c r="AD147" s="117" t="s">
        <v>487</v>
      </c>
      <c r="AE147" s="117" t="s">
        <v>199</v>
      </c>
      <c r="AF147" s="117" t="s">
        <v>199</v>
      </c>
      <c r="AG147" s="117" t="s">
        <v>199</v>
      </c>
      <c r="AH147" s="117" t="s">
        <v>199</v>
      </c>
      <c r="AI147" s="117" t="s">
        <v>199</v>
      </c>
      <c r="AJ147" s="117" t="s">
        <v>199</v>
      </c>
      <c r="AK147" s="117" t="s">
        <v>199</v>
      </c>
      <c r="AL147" s="117" t="s">
        <v>655</v>
      </c>
    </row>
    <row r="148" spans="2:38" s="125" customFormat="1" ht="128.25" hidden="1">
      <c r="B148" s="117" t="s">
        <v>453</v>
      </c>
      <c r="C148" s="118" t="s">
        <v>454</v>
      </c>
      <c r="D148" s="117" t="s">
        <v>705</v>
      </c>
      <c r="E148" s="117" t="s">
        <v>706</v>
      </c>
      <c r="F148" s="117" t="s">
        <v>706</v>
      </c>
      <c r="G148" s="117"/>
      <c r="H148" s="117" t="s">
        <v>552</v>
      </c>
      <c r="I148" s="117" t="s">
        <v>199</v>
      </c>
      <c r="J148" s="117" t="s">
        <v>199</v>
      </c>
      <c r="K148" s="117" t="s">
        <v>199</v>
      </c>
      <c r="L148" s="117" t="s">
        <v>199</v>
      </c>
      <c r="M148" s="117" t="s">
        <v>793</v>
      </c>
      <c r="N148" s="117" t="s">
        <v>794</v>
      </c>
      <c r="O148" s="120" t="s">
        <v>795</v>
      </c>
      <c r="P148" s="120" t="s">
        <v>486</v>
      </c>
      <c r="Q148" s="117"/>
      <c r="R148" s="117" t="s">
        <v>99</v>
      </c>
      <c r="S148" s="121">
        <v>45323</v>
      </c>
      <c r="T148" s="121">
        <v>45412</v>
      </c>
      <c r="U148" s="121" t="s">
        <v>99</v>
      </c>
      <c r="V148" s="129"/>
      <c r="W148" s="117"/>
      <c r="X148" s="117"/>
      <c r="Y148" s="117" t="s">
        <v>207</v>
      </c>
      <c r="Z148" s="117" t="s">
        <v>208</v>
      </c>
      <c r="AA148" s="117" t="s">
        <v>374</v>
      </c>
      <c r="AB148" s="117" t="s">
        <v>400</v>
      </c>
      <c r="AC148" s="117" t="s">
        <v>199</v>
      </c>
      <c r="AD148" s="117" t="s">
        <v>364</v>
      </c>
      <c r="AE148" s="117" t="s">
        <v>487</v>
      </c>
      <c r="AF148" s="117" t="s">
        <v>199</v>
      </c>
      <c r="AG148" s="117" t="s">
        <v>199</v>
      </c>
      <c r="AH148" s="117" t="s">
        <v>199</v>
      </c>
      <c r="AI148" s="117" t="s">
        <v>199</v>
      </c>
      <c r="AJ148" s="117" t="s">
        <v>402</v>
      </c>
      <c r="AK148" s="117" t="s">
        <v>695</v>
      </c>
      <c r="AL148" s="117" t="s">
        <v>655</v>
      </c>
    </row>
    <row r="149" spans="2:38" s="125" customFormat="1" ht="128.25" hidden="1">
      <c r="B149" s="117" t="s">
        <v>453</v>
      </c>
      <c r="C149" s="118" t="s">
        <v>454</v>
      </c>
      <c r="D149" s="117" t="s">
        <v>705</v>
      </c>
      <c r="E149" s="117" t="s">
        <v>706</v>
      </c>
      <c r="F149" s="117" t="s">
        <v>706</v>
      </c>
      <c r="G149" s="117"/>
      <c r="H149" s="117" t="s">
        <v>552</v>
      </c>
      <c r="I149" s="117" t="s">
        <v>199</v>
      </c>
      <c r="J149" s="117" t="s">
        <v>199</v>
      </c>
      <c r="K149" s="117" t="s">
        <v>199</v>
      </c>
      <c r="L149" s="117" t="s">
        <v>199</v>
      </c>
      <c r="M149" s="117" t="s">
        <v>796</v>
      </c>
      <c r="N149" s="117" t="s">
        <v>796</v>
      </c>
      <c r="O149" s="120" t="s">
        <v>797</v>
      </c>
      <c r="P149" s="72" t="s">
        <v>491</v>
      </c>
      <c r="Q149" s="117" t="s">
        <v>486</v>
      </c>
      <c r="R149" s="117" t="s">
        <v>99</v>
      </c>
      <c r="S149" s="121">
        <v>45413</v>
      </c>
      <c r="T149" s="121">
        <v>45443</v>
      </c>
      <c r="U149" s="121" t="s">
        <v>99</v>
      </c>
      <c r="V149" s="129"/>
      <c r="W149" s="117"/>
      <c r="X149" s="117"/>
      <c r="Y149" s="117" t="s">
        <v>207</v>
      </c>
      <c r="Z149" s="117" t="s">
        <v>208</v>
      </c>
      <c r="AA149" s="117" t="s">
        <v>374</v>
      </c>
      <c r="AB149" s="117" t="s">
        <v>400</v>
      </c>
      <c r="AC149" s="117" t="s">
        <v>199</v>
      </c>
      <c r="AD149" s="117" t="s">
        <v>364</v>
      </c>
      <c r="AE149" s="117" t="s">
        <v>487</v>
      </c>
      <c r="AF149" s="117" t="s">
        <v>199</v>
      </c>
      <c r="AG149" s="117" t="s">
        <v>199</v>
      </c>
      <c r="AH149" s="117" t="s">
        <v>199</v>
      </c>
      <c r="AI149" s="117" t="s">
        <v>199</v>
      </c>
      <c r="AJ149" s="117" t="s">
        <v>402</v>
      </c>
      <c r="AK149" s="117" t="s">
        <v>695</v>
      </c>
      <c r="AL149" s="117" t="s">
        <v>655</v>
      </c>
    </row>
    <row r="150" spans="2:38" s="125" customFormat="1" ht="128.25" hidden="1">
      <c r="B150" s="117" t="s">
        <v>453</v>
      </c>
      <c r="C150" s="118" t="s">
        <v>454</v>
      </c>
      <c r="D150" s="117" t="s">
        <v>705</v>
      </c>
      <c r="E150" s="117" t="s">
        <v>706</v>
      </c>
      <c r="F150" s="117" t="s">
        <v>706</v>
      </c>
      <c r="G150" s="117"/>
      <c r="H150" s="117" t="s">
        <v>552</v>
      </c>
      <c r="I150" s="117" t="s">
        <v>199</v>
      </c>
      <c r="J150" s="117" t="s">
        <v>199</v>
      </c>
      <c r="K150" s="117" t="s">
        <v>199</v>
      </c>
      <c r="L150" s="117" t="s">
        <v>199</v>
      </c>
      <c r="M150" s="117" t="s">
        <v>798</v>
      </c>
      <c r="N150" s="117" t="s">
        <v>799</v>
      </c>
      <c r="O150" s="120" t="s">
        <v>485</v>
      </c>
      <c r="P150" s="117" t="s">
        <v>486</v>
      </c>
      <c r="Q150" s="117" t="s">
        <v>800</v>
      </c>
      <c r="R150" s="117" t="s">
        <v>99</v>
      </c>
      <c r="S150" s="121">
        <v>45352</v>
      </c>
      <c r="T150" s="121">
        <v>45397</v>
      </c>
      <c r="U150" s="121" t="s">
        <v>512</v>
      </c>
      <c r="V150" s="129"/>
      <c r="W150" s="117"/>
      <c r="X150" s="117"/>
      <c r="Y150" s="117" t="s">
        <v>207</v>
      </c>
      <c r="Z150" s="117" t="s">
        <v>208</v>
      </c>
      <c r="AA150" s="117" t="s">
        <v>374</v>
      </c>
      <c r="AB150" s="117" t="s">
        <v>199</v>
      </c>
      <c r="AC150" s="117" t="s">
        <v>199</v>
      </c>
      <c r="AD150" s="117" t="s">
        <v>487</v>
      </c>
      <c r="AE150" s="117" t="s">
        <v>199</v>
      </c>
      <c r="AF150" s="117" t="s">
        <v>199</v>
      </c>
      <c r="AG150" s="117" t="s">
        <v>199</v>
      </c>
      <c r="AH150" s="117" t="s">
        <v>199</v>
      </c>
      <c r="AI150" s="117" t="s">
        <v>199</v>
      </c>
      <c r="AJ150" s="117" t="s">
        <v>199</v>
      </c>
      <c r="AK150" s="117" t="s">
        <v>199</v>
      </c>
      <c r="AL150" s="117" t="s">
        <v>655</v>
      </c>
    </row>
    <row r="151" spans="2:38" s="125" customFormat="1" ht="128.25" hidden="1">
      <c r="B151" s="117" t="s">
        <v>453</v>
      </c>
      <c r="C151" s="118" t="s">
        <v>454</v>
      </c>
      <c r="D151" s="117" t="s">
        <v>705</v>
      </c>
      <c r="E151" s="117" t="s">
        <v>706</v>
      </c>
      <c r="F151" s="117" t="s">
        <v>706</v>
      </c>
      <c r="G151" s="117"/>
      <c r="H151" s="117" t="s">
        <v>552</v>
      </c>
      <c r="I151" s="117" t="s">
        <v>199</v>
      </c>
      <c r="J151" s="117" t="s">
        <v>199</v>
      </c>
      <c r="K151" s="117" t="s">
        <v>199</v>
      </c>
      <c r="L151" s="117" t="s">
        <v>199</v>
      </c>
      <c r="M151" s="117" t="s">
        <v>801</v>
      </c>
      <c r="N151" s="117" t="s">
        <v>801</v>
      </c>
      <c r="O151" s="120" t="s">
        <v>490</v>
      </c>
      <c r="P151" s="117" t="s">
        <v>486</v>
      </c>
      <c r="Q151" s="117" t="s">
        <v>802</v>
      </c>
      <c r="R151" s="117" t="s">
        <v>99</v>
      </c>
      <c r="S151" s="121">
        <v>45398</v>
      </c>
      <c r="T151" s="121">
        <v>45077</v>
      </c>
      <c r="U151" s="121"/>
      <c r="V151" s="129"/>
      <c r="W151" s="117"/>
      <c r="X151" s="117"/>
      <c r="Y151" s="117" t="s">
        <v>207</v>
      </c>
      <c r="Z151" s="117" t="s">
        <v>208</v>
      </c>
      <c r="AA151" s="117" t="s">
        <v>374</v>
      </c>
      <c r="AB151" s="117" t="s">
        <v>199</v>
      </c>
      <c r="AC151" s="117" t="s">
        <v>199</v>
      </c>
      <c r="AD151" s="117" t="s">
        <v>487</v>
      </c>
      <c r="AE151" s="117" t="s">
        <v>199</v>
      </c>
      <c r="AF151" s="117" t="s">
        <v>199</v>
      </c>
      <c r="AG151" s="117" t="s">
        <v>199</v>
      </c>
      <c r="AH151" s="117" t="s">
        <v>199</v>
      </c>
      <c r="AI151" s="117" t="s">
        <v>199</v>
      </c>
      <c r="AJ151" s="117" t="s">
        <v>199</v>
      </c>
      <c r="AK151" s="117" t="s">
        <v>199</v>
      </c>
      <c r="AL151" s="117" t="s">
        <v>655</v>
      </c>
    </row>
    <row r="152" spans="2:38" s="125" customFormat="1" ht="128.25" hidden="1">
      <c r="B152" s="117" t="s">
        <v>453</v>
      </c>
      <c r="C152" s="118" t="s">
        <v>454</v>
      </c>
      <c r="D152" s="117" t="s">
        <v>705</v>
      </c>
      <c r="E152" s="117" t="s">
        <v>706</v>
      </c>
      <c r="F152" s="117" t="s">
        <v>706</v>
      </c>
      <c r="G152" s="117"/>
      <c r="H152" s="117" t="s">
        <v>552</v>
      </c>
      <c r="I152" s="117" t="s">
        <v>199</v>
      </c>
      <c r="J152" s="117" t="s">
        <v>199</v>
      </c>
      <c r="K152" s="117" t="s">
        <v>199</v>
      </c>
      <c r="L152" s="117" t="s">
        <v>199</v>
      </c>
      <c r="M152" s="117" t="s">
        <v>803</v>
      </c>
      <c r="N152" s="117" t="s">
        <v>804</v>
      </c>
      <c r="O152" s="120" t="s">
        <v>805</v>
      </c>
      <c r="P152" s="117" t="s">
        <v>1577</v>
      </c>
      <c r="Q152" s="117" t="s">
        <v>807</v>
      </c>
      <c r="R152" s="117" t="s">
        <v>99</v>
      </c>
      <c r="S152" s="121">
        <v>45566</v>
      </c>
      <c r="T152" s="121">
        <v>45641</v>
      </c>
      <c r="U152" s="121" t="s">
        <v>512</v>
      </c>
      <c r="V152" s="129"/>
      <c r="W152" s="117"/>
      <c r="X152" s="117"/>
      <c r="Y152" s="117" t="s">
        <v>476</v>
      </c>
      <c r="Z152" s="117" t="s">
        <v>374</v>
      </c>
      <c r="AA152" s="117" t="s">
        <v>199</v>
      </c>
      <c r="AB152" s="117" t="s">
        <v>199</v>
      </c>
      <c r="AC152" s="117" t="s">
        <v>199</v>
      </c>
      <c r="AD152" s="117" t="s">
        <v>487</v>
      </c>
      <c r="AE152" s="117" t="s">
        <v>513</v>
      </c>
      <c r="AF152" s="117" t="s">
        <v>199</v>
      </c>
      <c r="AG152" s="117" t="s">
        <v>199</v>
      </c>
      <c r="AH152" s="117" t="s">
        <v>199</v>
      </c>
      <c r="AI152" s="117" t="s">
        <v>199</v>
      </c>
      <c r="AJ152" s="117" t="s">
        <v>199</v>
      </c>
      <c r="AK152" s="117" t="s">
        <v>199</v>
      </c>
      <c r="AL152" s="117" t="s">
        <v>611</v>
      </c>
    </row>
    <row r="153" spans="2:38" s="125" customFormat="1" ht="128.25" hidden="1">
      <c r="B153" s="117" t="s">
        <v>453</v>
      </c>
      <c r="C153" s="118" t="s">
        <v>454</v>
      </c>
      <c r="D153" s="117" t="s">
        <v>705</v>
      </c>
      <c r="E153" s="117" t="s">
        <v>706</v>
      </c>
      <c r="F153" s="117" t="s">
        <v>706</v>
      </c>
      <c r="G153" s="117"/>
      <c r="H153" s="117" t="s">
        <v>552</v>
      </c>
      <c r="I153" s="117" t="s">
        <v>199</v>
      </c>
      <c r="J153" s="117" t="s">
        <v>199</v>
      </c>
      <c r="K153" s="117" t="s">
        <v>199</v>
      </c>
      <c r="L153" s="117" t="s">
        <v>199</v>
      </c>
      <c r="M153" s="117" t="s">
        <v>808</v>
      </c>
      <c r="N153" s="117" t="s">
        <v>808</v>
      </c>
      <c r="O153" s="120" t="s">
        <v>809</v>
      </c>
      <c r="P153" s="117" t="s">
        <v>609</v>
      </c>
      <c r="Q153" s="117" t="s">
        <v>610</v>
      </c>
      <c r="R153" s="117" t="s">
        <v>0</v>
      </c>
      <c r="S153" s="121">
        <v>45323</v>
      </c>
      <c r="T153" s="121">
        <v>45626</v>
      </c>
      <c r="U153" s="121" t="s">
        <v>512</v>
      </c>
      <c r="V153" s="129"/>
      <c r="W153" s="117"/>
      <c r="X153" s="117"/>
      <c r="Y153" s="117" t="s">
        <v>207</v>
      </c>
      <c r="Z153" s="117" t="s">
        <v>476</v>
      </c>
      <c r="AA153" s="117" t="s">
        <v>199</v>
      </c>
      <c r="AB153" s="117" t="s">
        <v>199</v>
      </c>
      <c r="AC153" s="117" t="s">
        <v>199</v>
      </c>
      <c r="AD153" s="117" t="s">
        <v>487</v>
      </c>
      <c r="AE153" s="117" t="s">
        <v>621</v>
      </c>
      <c r="AF153" s="117" t="s">
        <v>199</v>
      </c>
      <c r="AG153" s="117" t="s">
        <v>199</v>
      </c>
      <c r="AH153" s="117" t="s">
        <v>199</v>
      </c>
      <c r="AI153" s="117" t="s">
        <v>199</v>
      </c>
      <c r="AJ153" s="117" t="s">
        <v>199</v>
      </c>
      <c r="AK153" s="117" t="s">
        <v>199</v>
      </c>
      <c r="AL153" s="117" t="s">
        <v>611</v>
      </c>
    </row>
    <row r="154" spans="2:38" s="125" customFormat="1" ht="128.25" hidden="1">
      <c r="B154" s="117" t="s">
        <v>453</v>
      </c>
      <c r="C154" s="118" t="s">
        <v>454</v>
      </c>
      <c r="D154" s="117" t="s">
        <v>705</v>
      </c>
      <c r="E154" s="117" t="s">
        <v>706</v>
      </c>
      <c r="F154" s="117" t="s">
        <v>706</v>
      </c>
      <c r="G154" s="117"/>
      <c r="H154" s="117" t="s">
        <v>552</v>
      </c>
      <c r="I154" s="117" t="s">
        <v>199</v>
      </c>
      <c r="J154" s="117" t="s">
        <v>199</v>
      </c>
      <c r="K154" s="117" t="s">
        <v>199</v>
      </c>
      <c r="L154" s="117" t="s">
        <v>199</v>
      </c>
      <c r="M154" s="117" t="s">
        <v>810</v>
      </c>
      <c r="N154" s="117" t="s">
        <v>811</v>
      </c>
      <c r="O154" s="120" t="s">
        <v>812</v>
      </c>
      <c r="P154" s="117" t="s">
        <v>704</v>
      </c>
      <c r="Q154" s="117" t="s">
        <v>813</v>
      </c>
      <c r="R154" s="117" t="s">
        <v>99</v>
      </c>
      <c r="S154" s="121">
        <v>45323</v>
      </c>
      <c r="T154" s="121">
        <v>45412</v>
      </c>
      <c r="U154" s="121" t="s">
        <v>512</v>
      </c>
      <c r="V154" s="129"/>
      <c r="W154" s="117"/>
      <c r="X154" s="117"/>
      <c r="Y154" s="117" t="s">
        <v>374</v>
      </c>
      <c r="Z154" s="117" t="s">
        <v>199</v>
      </c>
      <c r="AA154" s="117" t="s">
        <v>199</v>
      </c>
      <c r="AB154" s="117" t="s">
        <v>199</v>
      </c>
      <c r="AC154" s="117" t="s">
        <v>199</v>
      </c>
      <c r="AD154" s="117" t="s">
        <v>487</v>
      </c>
      <c r="AE154" s="117" t="s">
        <v>199</v>
      </c>
      <c r="AF154" s="117" t="s">
        <v>199</v>
      </c>
      <c r="AG154" s="117" t="s">
        <v>199</v>
      </c>
      <c r="AH154" s="117" t="s">
        <v>199</v>
      </c>
      <c r="AI154" s="117" t="s">
        <v>199</v>
      </c>
      <c r="AJ154" s="117" t="s">
        <v>199</v>
      </c>
      <c r="AK154" s="117" t="s">
        <v>199</v>
      </c>
      <c r="AL154" s="117" t="s">
        <v>655</v>
      </c>
    </row>
    <row r="155" spans="2:38" s="125" customFormat="1" ht="128.25" hidden="1">
      <c r="B155" s="117" t="s">
        <v>453</v>
      </c>
      <c r="C155" s="118" t="s">
        <v>454</v>
      </c>
      <c r="D155" s="117" t="s">
        <v>705</v>
      </c>
      <c r="E155" s="117" t="s">
        <v>706</v>
      </c>
      <c r="F155" s="117" t="s">
        <v>706</v>
      </c>
      <c r="G155" s="117"/>
      <c r="H155" s="117" t="s">
        <v>552</v>
      </c>
      <c r="I155" s="117" t="s">
        <v>199</v>
      </c>
      <c r="J155" s="117" t="s">
        <v>199</v>
      </c>
      <c r="K155" s="117" t="s">
        <v>199</v>
      </c>
      <c r="L155" s="117" t="s">
        <v>199</v>
      </c>
      <c r="M155" s="117" t="s">
        <v>814</v>
      </c>
      <c r="N155" s="117" t="s">
        <v>814</v>
      </c>
      <c r="O155" s="120" t="s">
        <v>815</v>
      </c>
      <c r="P155" s="72" t="s">
        <v>491</v>
      </c>
      <c r="Q155" s="117" t="s">
        <v>704</v>
      </c>
      <c r="R155" s="117" t="s">
        <v>99</v>
      </c>
      <c r="S155" s="121">
        <v>45383</v>
      </c>
      <c r="T155" s="121">
        <v>45412</v>
      </c>
      <c r="U155" s="121" t="s">
        <v>512</v>
      </c>
      <c r="V155" s="129"/>
      <c r="W155" s="117"/>
      <c r="X155" s="117"/>
      <c r="Y155" s="117" t="s">
        <v>374</v>
      </c>
      <c r="Z155" s="117" t="s">
        <v>199</v>
      </c>
      <c r="AA155" s="117" t="s">
        <v>199</v>
      </c>
      <c r="AB155" s="117" t="s">
        <v>199</v>
      </c>
      <c r="AC155" s="117" t="s">
        <v>199</v>
      </c>
      <c r="AD155" s="117" t="s">
        <v>487</v>
      </c>
      <c r="AE155" s="117" t="s">
        <v>199</v>
      </c>
      <c r="AF155" s="117" t="s">
        <v>199</v>
      </c>
      <c r="AG155" s="117" t="s">
        <v>199</v>
      </c>
      <c r="AH155" s="117" t="s">
        <v>199</v>
      </c>
      <c r="AI155" s="117" t="s">
        <v>199</v>
      </c>
      <c r="AJ155" s="117" t="s">
        <v>199</v>
      </c>
      <c r="AK155" s="117" t="s">
        <v>199</v>
      </c>
      <c r="AL155" s="117" t="s">
        <v>655</v>
      </c>
    </row>
    <row r="156" spans="2:38" s="125" customFormat="1" ht="128.25" hidden="1">
      <c r="B156" s="117" t="s">
        <v>453</v>
      </c>
      <c r="C156" s="118" t="s">
        <v>454</v>
      </c>
      <c r="D156" s="117" t="s">
        <v>705</v>
      </c>
      <c r="E156" s="117" t="s">
        <v>706</v>
      </c>
      <c r="F156" s="117" t="s">
        <v>706</v>
      </c>
      <c r="G156" s="117"/>
      <c r="H156" s="117" t="s">
        <v>552</v>
      </c>
      <c r="I156" s="117" t="s">
        <v>199</v>
      </c>
      <c r="J156" s="117" t="s">
        <v>199</v>
      </c>
      <c r="K156" s="117" t="s">
        <v>199</v>
      </c>
      <c r="L156" s="117" t="s">
        <v>199</v>
      </c>
      <c r="M156" s="117" t="s">
        <v>816</v>
      </c>
      <c r="N156" s="117" t="s">
        <v>816</v>
      </c>
      <c r="O156" s="120" t="s">
        <v>817</v>
      </c>
      <c r="P156" s="117" t="s">
        <v>704</v>
      </c>
      <c r="Q156" s="117"/>
      <c r="R156" s="117" t="s">
        <v>99</v>
      </c>
      <c r="S156" s="121">
        <v>45413</v>
      </c>
      <c r="T156" s="121">
        <v>45443</v>
      </c>
      <c r="U156" s="121" t="s">
        <v>281</v>
      </c>
      <c r="V156" s="129"/>
      <c r="W156" s="117"/>
      <c r="X156" s="117"/>
      <c r="Y156" s="117" t="s">
        <v>400</v>
      </c>
      <c r="Z156" s="117" t="s">
        <v>374</v>
      </c>
      <c r="AA156" s="117" t="s">
        <v>199</v>
      </c>
      <c r="AB156" s="117" t="s">
        <v>199</v>
      </c>
      <c r="AC156" s="117" t="s">
        <v>199</v>
      </c>
      <c r="AD156" s="117" t="s">
        <v>364</v>
      </c>
      <c r="AE156" s="117" t="s">
        <v>487</v>
      </c>
      <c r="AF156" s="117" t="s">
        <v>199</v>
      </c>
      <c r="AG156" s="117" t="s">
        <v>199</v>
      </c>
      <c r="AH156" s="117" t="s">
        <v>199</v>
      </c>
      <c r="AI156" s="117" t="s">
        <v>199</v>
      </c>
      <c r="AJ156" s="117" t="s">
        <v>402</v>
      </c>
      <c r="AK156" s="117" t="s">
        <v>695</v>
      </c>
      <c r="AL156" s="117" t="s">
        <v>655</v>
      </c>
    </row>
    <row r="157" spans="2:38" s="125" customFormat="1" ht="128.25" hidden="1">
      <c r="B157" s="117" t="s">
        <v>453</v>
      </c>
      <c r="C157" s="118" t="s">
        <v>454</v>
      </c>
      <c r="D157" s="117" t="s">
        <v>705</v>
      </c>
      <c r="E157" s="117" t="s">
        <v>706</v>
      </c>
      <c r="F157" s="117" t="s">
        <v>706</v>
      </c>
      <c r="G157" s="117"/>
      <c r="H157" s="117" t="s">
        <v>552</v>
      </c>
      <c r="I157" s="117" t="s">
        <v>199</v>
      </c>
      <c r="J157" s="117" t="s">
        <v>199</v>
      </c>
      <c r="K157" s="117" t="s">
        <v>199</v>
      </c>
      <c r="L157" s="117" t="s">
        <v>199</v>
      </c>
      <c r="M157" s="117" t="s">
        <v>818</v>
      </c>
      <c r="N157" s="117" t="s">
        <v>819</v>
      </c>
      <c r="O157" s="120" t="s">
        <v>795</v>
      </c>
      <c r="P157" s="120" t="s">
        <v>486</v>
      </c>
      <c r="Q157" s="117"/>
      <c r="R157" s="117" t="s">
        <v>99</v>
      </c>
      <c r="S157" s="121">
        <v>45323</v>
      </c>
      <c r="T157" s="121">
        <v>45412</v>
      </c>
      <c r="U157" s="121" t="s">
        <v>99</v>
      </c>
      <c r="V157" s="129"/>
      <c r="W157" s="117"/>
      <c r="X157" s="117"/>
      <c r="Y157" s="117" t="s">
        <v>207</v>
      </c>
      <c r="Z157" s="117" t="s">
        <v>208</v>
      </c>
      <c r="AA157" s="117" t="s">
        <v>374</v>
      </c>
      <c r="AB157" s="117" t="s">
        <v>400</v>
      </c>
      <c r="AC157" s="117" t="s">
        <v>199</v>
      </c>
      <c r="AD157" s="117" t="s">
        <v>487</v>
      </c>
      <c r="AE157" s="117" t="s">
        <v>199</v>
      </c>
      <c r="AF157" s="117" t="s">
        <v>199</v>
      </c>
      <c r="AG157" s="117" t="s">
        <v>199</v>
      </c>
      <c r="AH157" s="117" t="s">
        <v>199</v>
      </c>
      <c r="AI157" s="117" t="s">
        <v>199</v>
      </c>
      <c r="AJ157" s="117" t="s">
        <v>199</v>
      </c>
      <c r="AK157" s="117" t="s">
        <v>199</v>
      </c>
      <c r="AL157" s="117" t="s">
        <v>655</v>
      </c>
    </row>
    <row r="158" spans="2:38" s="125" customFormat="1" ht="128.25" hidden="1">
      <c r="B158" s="117" t="s">
        <v>453</v>
      </c>
      <c r="C158" s="118" t="s">
        <v>454</v>
      </c>
      <c r="D158" s="117" t="s">
        <v>705</v>
      </c>
      <c r="E158" s="117" t="s">
        <v>706</v>
      </c>
      <c r="F158" s="117" t="s">
        <v>706</v>
      </c>
      <c r="G158" s="117"/>
      <c r="H158" s="117" t="s">
        <v>552</v>
      </c>
      <c r="I158" s="117" t="s">
        <v>199</v>
      </c>
      <c r="J158" s="117" t="s">
        <v>199</v>
      </c>
      <c r="K158" s="117" t="s">
        <v>199</v>
      </c>
      <c r="L158" s="117" t="s">
        <v>199</v>
      </c>
      <c r="M158" s="117" t="s">
        <v>796</v>
      </c>
      <c r="N158" s="117" t="s">
        <v>796</v>
      </c>
      <c r="O158" s="120" t="s">
        <v>797</v>
      </c>
      <c r="P158" s="72" t="s">
        <v>491</v>
      </c>
      <c r="Q158" s="117" t="s">
        <v>486</v>
      </c>
      <c r="R158" s="117" t="s">
        <v>99</v>
      </c>
      <c r="S158" s="121">
        <v>45413</v>
      </c>
      <c r="T158" s="121">
        <v>45443</v>
      </c>
      <c r="U158" s="121" t="s">
        <v>99</v>
      </c>
      <c r="V158" s="129"/>
      <c r="W158" s="117"/>
      <c r="X158" s="117"/>
      <c r="Y158" s="117" t="s">
        <v>207</v>
      </c>
      <c r="Z158" s="117" t="s">
        <v>208</v>
      </c>
      <c r="AA158" s="117" t="s">
        <v>374</v>
      </c>
      <c r="AB158" s="117" t="s">
        <v>400</v>
      </c>
      <c r="AC158" s="117" t="s">
        <v>199</v>
      </c>
      <c r="AD158" s="117" t="s">
        <v>487</v>
      </c>
      <c r="AE158" s="117" t="s">
        <v>199</v>
      </c>
      <c r="AF158" s="117" t="s">
        <v>199</v>
      </c>
      <c r="AG158" s="117" t="s">
        <v>199</v>
      </c>
      <c r="AH158" s="117" t="s">
        <v>199</v>
      </c>
      <c r="AI158" s="117" t="s">
        <v>199</v>
      </c>
      <c r="AJ158" s="117" t="s">
        <v>199</v>
      </c>
      <c r="AK158" s="117" t="s">
        <v>199</v>
      </c>
      <c r="AL158" s="117" t="s">
        <v>655</v>
      </c>
    </row>
    <row r="159" spans="2:38" s="125" customFormat="1" ht="128.25" hidden="1">
      <c r="B159" s="117" t="s">
        <v>453</v>
      </c>
      <c r="C159" s="118" t="s">
        <v>454</v>
      </c>
      <c r="D159" s="117" t="s">
        <v>705</v>
      </c>
      <c r="E159" s="117" t="s">
        <v>706</v>
      </c>
      <c r="F159" s="117" t="s">
        <v>706</v>
      </c>
      <c r="G159" s="117"/>
      <c r="H159" s="117" t="s">
        <v>552</v>
      </c>
      <c r="I159" s="117" t="s">
        <v>199</v>
      </c>
      <c r="J159" s="117" t="s">
        <v>199</v>
      </c>
      <c r="K159" s="117" t="s">
        <v>199</v>
      </c>
      <c r="L159" s="117" t="s">
        <v>199</v>
      </c>
      <c r="M159" s="117" t="s">
        <v>820</v>
      </c>
      <c r="N159" s="117" t="s">
        <v>821</v>
      </c>
      <c r="O159" s="120" t="s">
        <v>822</v>
      </c>
      <c r="P159" s="117" t="s">
        <v>773</v>
      </c>
      <c r="Q159" s="117"/>
      <c r="R159" s="117" t="s">
        <v>0</v>
      </c>
      <c r="S159" s="121">
        <v>45292</v>
      </c>
      <c r="T159" s="121">
        <v>45641</v>
      </c>
      <c r="U159" s="121" t="s">
        <v>512</v>
      </c>
      <c r="V159" s="129"/>
      <c r="W159" s="117"/>
      <c r="X159" s="117"/>
      <c r="Y159" s="117" t="s">
        <v>247</v>
      </c>
      <c r="Z159" s="117" t="s">
        <v>199</v>
      </c>
      <c r="AA159" s="117" t="s">
        <v>199</v>
      </c>
      <c r="AB159" s="117" t="s">
        <v>199</v>
      </c>
      <c r="AC159" s="117" t="s">
        <v>199</v>
      </c>
      <c r="AD159" s="117" t="s">
        <v>487</v>
      </c>
      <c r="AE159" s="117" t="s">
        <v>199</v>
      </c>
      <c r="AF159" s="117" t="s">
        <v>199</v>
      </c>
      <c r="AG159" s="117" t="s">
        <v>199</v>
      </c>
      <c r="AH159" s="117" t="s">
        <v>199</v>
      </c>
      <c r="AI159" s="117" t="s">
        <v>199</v>
      </c>
      <c r="AJ159" s="117" t="s">
        <v>199</v>
      </c>
      <c r="AK159" s="117" t="s">
        <v>199</v>
      </c>
      <c r="AL159" s="117" t="s">
        <v>775</v>
      </c>
    </row>
    <row r="160" spans="2:38" s="125" customFormat="1" ht="128.25" hidden="1">
      <c r="B160" s="117" t="s">
        <v>453</v>
      </c>
      <c r="C160" s="118" t="s">
        <v>454</v>
      </c>
      <c r="D160" s="117" t="s">
        <v>705</v>
      </c>
      <c r="E160" s="117" t="s">
        <v>706</v>
      </c>
      <c r="F160" s="117" t="s">
        <v>706</v>
      </c>
      <c r="G160" s="117"/>
      <c r="H160" s="117" t="s">
        <v>552</v>
      </c>
      <c r="I160" s="117" t="s">
        <v>199</v>
      </c>
      <c r="J160" s="117" t="s">
        <v>199</v>
      </c>
      <c r="K160" s="117" t="s">
        <v>199</v>
      </c>
      <c r="L160" s="117" t="s">
        <v>199</v>
      </c>
      <c r="M160" s="117" t="s">
        <v>823</v>
      </c>
      <c r="N160" s="117" t="s">
        <v>823</v>
      </c>
      <c r="O160" s="117" t="s">
        <v>824</v>
      </c>
      <c r="P160" s="117" t="s">
        <v>773</v>
      </c>
      <c r="Q160" s="117"/>
      <c r="R160" s="117" t="s">
        <v>0</v>
      </c>
      <c r="S160" s="121">
        <v>45292</v>
      </c>
      <c r="T160" s="121">
        <v>45641</v>
      </c>
      <c r="U160" s="121" t="s">
        <v>512</v>
      </c>
      <c r="V160" s="129"/>
      <c r="W160" s="117"/>
      <c r="X160" s="41"/>
      <c r="Y160" s="117" t="s">
        <v>247</v>
      </c>
      <c r="Z160" s="117" t="s">
        <v>199</v>
      </c>
      <c r="AA160" s="117" t="s">
        <v>199</v>
      </c>
      <c r="AB160" s="117" t="s">
        <v>199</v>
      </c>
      <c r="AC160" s="117" t="s">
        <v>199</v>
      </c>
      <c r="AD160" s="117" t="s">
        <v>487</v>
      </c>
      <c r="AE160" s="117" t="s">
        <v>199</v>
      </c>
      <c r="AF160" s="117" t="s">
        <v>199</v>
      </c>
      <c r="AG160" s="117" t="s">
        <v>199</v>
      </c>
      <c r="AH160" s="117" t="s">
        <v>199</v>
      </c>
      <c r="AI160" s="117" t="s">
        <v>199</v>
      </c>
      <c r="AJ160" s="117" t="s">
        <v>199</v>
      </c>
      <c r="AK160" s="117" t="s">
        <v>199</v>
      </c>
      <c r="AL160" s="117" t="s">
        <v>775</v>
      </c>
    </row>
    <row r="161" spans="2:38" s="125" customFormat="1" ht="128.25" hidden="1">
      <c r="B161" s="117" t="s">
        <v>453</v>
      </c>
      <c r="C161" s="118" t="s">
        <v>454</v>
      </c>
      <c r="D161" s="117" t="s">
        <v>705</v>
      </c>
      <c r="E161" s="117" t="s">
        <v>706</v>
      </c>
      <c r="F161" s="117" t="s">
        <v>706</v>
      </c>
      <c r="G161" s="117"/>
      <c r="H161" s="117" t="s">
        <v>552</v>
      </c>
      <c r="I161" s="117" t="s">
        <v>199</v>
      </c>
      <c r="J161" s="117" t="s">
        <v>199</v>
      </c>
      <c r="K161" s="117" t="s">
        <v>199</v>
      </c>
      <c r="L161" s="117" t="s">
        <v>199</v>
      </c>
      <c r="M161" s="117" t="s">
        <v>825</v>
      </c>
      <c r="N161" s="117" t="s">
        <v>826</v>
      </c>
      <c r="O161" s="120" t="s">
        <v>827</v>
      </c>
      <c r="P161" s="120" t="s">
        <v>828</v>
      </c>
      <c r="Q161" s="117" t="s">
        <v>609</v>
      </c>
      <c r="R161" s="117" t="s">
        <v>0</v>
      </c>
      <c r="S161" s="121">
        <v>45323</v>
      </c>
      <c r="T161" s="121">
        <v>45641</v>
      </c>
      <c r="U161" s="121" t="s">
        <v>512</v>
      </c>
      <c r="V161" s="129"/>
      <c r="W161" s="117"/>
      <c r="X161" s="117"/>
      <c r="Y161" s="117" t="s">
        <v>207</v>
      </c>
      <c r="Z161" s="117" t="s">
        <v>374</v>
      </c>
      <c r="AA161" s="117" t="s">
        <v>199</v>
      </c>
      <c r="AB161" s="117" t="s">
        <v>199</v>
      </c>
      <c r="AC161" s="117" t="s">
        <v>199</v>
      </c>
      <c r="AD161" s="117" t="s">
        <v>487</v>
      </c>
      <c r="AE161" s="117" t="s">
        <v>625</v>
      </c>
      <c r="AF161" s="117" t="s">
        <v>199</v>
      </c>
      <c r="AG161" s="117" t="s">
        <v>199</v>
      </c>
      <c r="AH161" s="117" t="s">
        <v>199</v>
      </c>
      <c r="AI161" s="117" t="s">
        <v>199</v>
      </c>
      <c r="AJ161" s="117" t="s">
        <v>199</v>
      </c>
      <c r="AK161" s="117" t="s">
        <v>199</v>
      </c>
      <c r="AL161" s="117" t="s">
        <v>611</v>
      </c>
    </row>
    <row r="162" spans="2:38" s="125" customFormat="1" ht="128.25" hidden="1">
      <c r="B162" s="117" t="s">
        <v>453</v>
      </c>
      <c r="C162" s="118" t="s">
        <v>454</v>
      </c>
      <c r="D162" s="117" t="s">
        <v>839</v>
      </c>
      <c r="E162" s="117" t="s">
        <v>840</v>
      </c>
      <c r="F162" s="117" t="s">
        <v>841</v>
      </c>
      <c r="G162" s="117"/>
      <c r="H162" s="117" t="s">
        <v>552</v>
      </c>
      <c r="I162" s="117" t="s">
        <v>199</v>
      </c>
      <c r="J162" s="117" t="s">
        <v>842</v>
      </c>
      <c r="K162" s="117" t="s">
        <v>199</v>
      </c>
      <c r="L162" s="117" t="s">
        <v>199</v>
      </c>
      <c r="M162" s="117" t="s">
        <v>843</v>
      </c>
      <c r="N162" s="117" t="s">
        <v>844</v>
      </c>
      <c r="O162" s="120" t="s">
        <v>845</v>
      </c>
      <c r="P162" s="117" t="s">
        <v>609</v>
      </c>
      <c r="Q162" s="117" t="s">
        <v>610</v>
      </c>
      <c r="R162" s="117" t="s">
        <v>0</v>
      </c>
      <c r="S162" s="132">
        <v>45292</v>
      </c>
      <c r="T162" s="132">
        <v>45473</v>
      </c>
      <c r="U162" s="132" t="s">
        <v>512</v>
      </c>
      <c r="V162" s="122"/>
      <c r="W162" s="117"/>
      <c r="X162" s="120">
        <v>50</v>
      </c>
      <c r="Y162" s="117" t="s">
        <v>476</v>
      </c>
      <c r="Z162" s="117" t="s">
        <v>208</v>
      </c>
      <c r="AA162" s="117" t="s">
        <v>207</v>
      </c>
      <c r="AB162" s="117" t="s">
        <v>199</v>
      </c>
      <c r="AC162" s="117" t="s">
        <v>199</v>
      </c>
      <c r="AD162" s="117" t="s">
        <v>209</v>
      </c>
      <c r="AE162" s="117" t="s">
        <v>199</v>
      </c>
      <c r="AF162" s="117" t="s">
        <v>199</v>
      </c>
      <c r="AG162" s="117" t="s">
        <v>199</v>
      </c>
      <c r="AH162" s="117" t="s">
        <v>199</v>
      </c>
      <c r="AI162" s="117" t="s">
        <v>199</v>
      </c>
      <c r="AJ162" s="117" t="s">
        <v>199</v>
      </c>
      <c r="AK162" s="117" t="s">
        <v>199</v>
      </c>
      <c r="AL162" s="117" t="s">
        <v>611</v>
      </c>
    </row>
    <row r="163" spans="2:38" s="125" customFormat="1" ht="128.25" hidden="1">
      <c r="B163" s="117" t="s">
        <v>453</v>
      </c>
      <c r="C163" s="118" t="s">
        <v>454</v>
      </c>
      <c r="D163" s="117" t="s">
        <v>839</v>
      </c>
      <c r="E163" s="117" t="s">
        <v>840</v>
      </c>
      <c r="F163" s="117" t="s">
        <v>841</v>
      </c>
      <c r="G163" s="117"/>
      <c r="H163" s="117" t="s">
        <v>552</v>
      </c>
      <c r="I163" s="117" t="s">
        <v>199</v>
      </c>
      <c r="J163" s="117" t="s">
        <v>842</v>
      </c>
      <c r="K163" s="117" t="s">
        <v>199</v>
      </c>
      <c r="L163" s="117" t="s">
        <v>199</v>
      </c>
      <c r="M163" s="117" t="s">
        <v>846</v>
      </c>
      <c r="N163" s="117" t="s">
        <v>847</v>
      </c>
      <c r="O163" s="120" t="s">
        <v>848</v>
      </c>
      <c r="P163" s="117" t="s">
        <v>609</v>
      </c>
      <c r="Q163" s="117" t="s">
        <v>610</v>
      </c>
      <c r="R163" s="117" t="s">
        <v>0</v>
      </c>
      <c r="S163" s="132">
        <v>45292</v>
      </c>
      <c r="T163" s="132">
        <v>45473</v>
      </c>
      <c r="U163" s="132" t="s">
        <v>512</v>
      </c>
      <c r="V163" s="122"/>
      <c r="W163" s="117"/>
      <c r="X163" s="120">
        <v>50</v>
      </c>
      <c r="Y163" s="117" t="s">
        <v>476</v>
      </c>
      <c r="Z163" s="117" t="s">
        <v>208</v>
      </c>
      <c r="AA163" s="117" t="s">
        <v>207</v>
      </c>
      <c r="AB163" s="117" t="s">
        <v>199</v>
      </c>
      <c r="AC163" s="117" t="s">
        <v>199</v>
      </c>
      <c r="AD163" s="117" t="s">
        <v>209</v>
      </c>
      <c r="AE163" s="117" t="s">
        <v>199</v>
      </c>
      <c r="AF163" s="117" t="s">
        <v>199</v>
      </c>
      <c r="AG163" s="117" t="s">
        <v>199</v>
      </c>
      <c r="AH163" s="117" t="s">
        <v>199</v>
      </c>
      <c r="AI163" s="117" t="s">
        <v>199</v>
      </c>
      <c r="AJ163" s="117" t="s">
        <v>199</v>
      </c>
      <c r="AK163" s="117" t="s">
        <v>199</v>
      </c>
      <c r="AL163" s="117" t="s">
        <v>611</v>
      </c>
    </row>
    <row r="164" spans="2:38" s="125" customFormat="1" ht="128.25" hidden="1">
      <c r="B164" s="117" t="s">
        <v>453</v>
      </c>
      <c r="C164" s="118" t="s">
        <v>454</v>
      </c>
      <c r="D164" s="117" t="s">
        <v>839</v>
      </c>
      <c r="E164" s="117" t="s">
        <v>840</v>
      </c>
      <c r="F164" s="117" t="s">
        <v>849</v>
      </c>
      <c r="G164" s="117"/>
      <c r="H164" s="117" t="s">
        <v>552</v>
      </c>
      <c r="I164" s="117" t="s">
        <v>199</v>
      </c>
      <c r="J164" s="117" t="s">
        <v>842</v>
      </c>
      <c r="K164" s="117" t="s">
        <v>199</v>
      </c>
      <c r="L164" s="117" t="s">
        <v>199</v>
      </c>
      <c r="M164" s="117" t="s">
        <v>850</v>
      </c>
      <c r="N164" s="117" t="s">
        <v>851</v>
      </c>
      <c r="O164" s="120" t="s">
        <v>852</v>
      </c>
      <c r="P164" s="117" t="s">
        <v>609</v>
      </c>
      <c r="Q164" s="117" t="s">
        <v>610</v>
      </c>
      <c r="R164" s="117" t="s">
        <v>0</v>
      </c>
      <c r="S164" s="132">
        <v>45474</v>
      </c>
      <c r="T164" s="132">
        <v>45641</v>
      </c>
      <c r="U164" s="132" t="s">
        <v>512</v>
      </c>
      <c r="V164" s="122"/>
      <c r="W164" s="117"/>
      <c r="X164" s="120">
        <v>40</v>
      </c>
      <c r="Y164" s="117" t="s">
        <v>476</v>
      </c>
      <c r="Z164" s="117" t="s">
        <v>208</v>
      </c>
      <c r="AA164" s="117" t="s">
        <v>207</v>
      </c>
      <c r="AB164" s="117" t="s">
        <v>199</v>
      </c>
      <c r="AC164" s="117" t="s">
        <v>199</v>
      </c>
      <c r="AD164" s="117" t="s">
        <v>209</v>
      </c>
      <c r="AE164" s="117" t="s">
        <v>199</v>
      </c>
      <c r="AF164" s="117" t="s">
        <v>199</v>
      </c>
      <c r="AG164" s="117" t="s">
        <v>199</v>
      </c>
      <c r="AH164" s="117" t="s">
        <v>199</v>
      </c>
      <c r="AI164" s="117" t="s">
        <v>199</v>
      </c>
      <c r="AJ164" s="117" t="s">
        <v>199</v>
      </c>
      <c r="AK164" s="117" t="s">
        <v>199</v>
      </c>
      <c r="AL164" s="117" t="s">
        <v>611</v>
      </c>
    </row>
    <row r="165" spans="2:38" s="125" customFormat="1" ht="128.25" hidden="1">
      <c r="B165" s="117" t="s">
        <v>453</v>
      </c>
      <c r="C165" s="118" t="s">
        <v>454</v>
      </c>
      <c r="D165" s="117" t="s">
        <v>839</v>
      </c>
      <c r="E165" s="117" t="s">
        <v>840</v>
      </c>
      <c r="F165" s="117" t="s">
        <v>849</v>
      </c>
      <c r="G165" s="117"/>
      <c r="H165" s="117" t="s">
        <v>552</v>
      </c>
      <c r="I165" s="117" t="s">
        <v>199</v>
      </c>
      <c r="J165" s="117" t="s">
        <v>842</v>
      </c>
      <c r="K165" s="117" t="s">
        <v>199</v>
      </c>
      <c r="L165" s="117" t="s">
        <v>199</v>
      </c>
      <c r="M165" s="117" t="s">
        <v>853</v>
      </c>
      <c r="N165" s="117" t="s">
        <v>854</v>
      </c>
      <c r="O165" s="120" t="s">
        <v>855</v>
      </c>
      <c r="P165" s="117" t="s">
        <v>609</v>
      </c>
      <c r="Q165" s="117" t="s">
        <v>610</v>
      </c>
      <c r="R165" s="117" t="s">
        <v>0</v>
      </c>
      <c r="S165" s="132">
        <v>45474</v>
      </c>
      <c r="T165" s="132">
        <v>45641</v>
      </c>
      <c r="U165" s="132" t="s">
        <v>512</v>
      </c>
      <c r="V165" s="122"/>
      <c r="W165" s="117"/>
      <c r="X165" s="120">
        <v>30</v>
      </c>
      <c r="Y165" s="117" t="s">
        <v>476</v>
      </c>
      <c r="Z165" s="117" t="s">
        <v>208</v>
      </c>
      <c r="AA165" s="117" t="s">
        <v>207</v>
      </c>
      <c r="AB165" s="117" t="s">
        <v>199</v>
      </c>
      <c r="AC165" s="117" t="s">
        <v>199</v>
      </c>
      <c r="AD165" s="117" t="s">
        <v>209</v>
      </c>
      <c r="AE165" s="117" t="s">
        <v>199</v>
      </c>
      <c r="AF165" s="117" t="s">
        <v>199</v>
      </c>
      <c r="AG165" s="117" t="s">
        <v>199</v>
      </c>
      <c r="AH165" s="117" t="s">
        <v>199</v>
      </c>
      <c r="AI165" s="117" t="s">
        <v>199</v>
      </c>
      <c r="AJ165" s="117" t="s">
        <v>199</v>
      </c>
      <c r="AK165" s="117" t="s">
        <v>199</v>
      </c>
      <c r="AL165" s="117" t="s">
        <v>611</v>
      </c>
    </row>
    <row r="166" spans="2:38" s="125" customFormat="1" ht="128.25" hidden="1">
      <c r="B166" s="117" t="s">
        <v>453</v>
      </c>
      <c r="C166" s="118" t="s">
        <v>454</v>
      </c>
      <c r="D166" s="117" t="s">
        <v>839</v>
      </c>
      <c r="E166" s="117" t="s">
        <v>840</v>
      </c>
      <c r="F166" s="117" t="s">
        <v>849</v>
      </c>
      <c r="G166" s="117"/>
      <c r="H166" s="117" t="s">
        <v>552</v>
      </c>
      <c r="I166" s="117" t="s">
        <v>199</v>
      </c>
      <c r="J166" s="117" t="s">
        <v>842</v>
      </c>
      <c r="K166" s="117" t="s">
        <v>199</v>
      </c>
      <c r="L166" s="117" t="s">
        <v>199</v>
      </c>
      <c r="M166" s="117" t="s">
        <v>856</v>
      </c>
      <c r="N166" s="117" t="s">
        <v>857</v>
      </c>
      <c r="O166" s="120" t="s">
        <v>858</v>
      </c>
      <c r="P166" s="117" t="s">
        <v>609</v>
      </c>
      <c r="Q166" s="117" t="s">
        <v>610</v>
      </c>
      <c r="R166" s="117" t="s">
        <v>0</v>
      </c>
      <c r="S166" s="132">
        <v>45474</v>
      </c>
      <c r="T166" s="132">
        <v>45641</v>
      </c>
      <c r="U166" s="132" t="s">
        <v>512</v>
      </c>
      <c r="V166" s="122"/>
      <c r="W166" s="117"/>
      <c r="X166" s="120">
        <v>30</v>
      </c>
      <c r="Y166" s="117" t="s">
        <v>476</v>
      </c>
      <c r="Z166" s="117" t="s">
        <v>208</v>
      </c>
      <c r="AA166" s="117" t="s">
        <v>207</v>
      </c>
      <c r="AB166" s="117" t="s">
        <v>199</v>
      </c>
      <c r="AC166" s="117" t="s">
        <v>199</v>
      </c>
      <c r="AD166" s="117" t="s">
        <v>209</v>
      </c>
      <c r="AE166" s="117" t="s">
        <v>199</v>
      </c>
      <c r="AF166" s="117" t="s">
        <v>199</v>
      </c>
      <c r="AG166" s="117" t="s">
        <v>199</v>
      </c>
      <c r="AH166" s="117" t="s">
        <v>199</v>
      </c>
      <c r="AI166" s="117" t="s">
        <v>199</v>
      </c>
      <c r="AJ166" s="117" t="s">
        <v>199</v>
      </c>
      <c r="AK166" s="117" t="s">
        <v>199</v>
      </c>
      <c r="AL166" s="117" t="s">
        <v>611</v>
      </c>
    </row>
    <row r="167" spans="2:38" s="125" customFormat="1" ht="171" hidden="1">
      <c r="B167" s="117" t="s">
        <v>453</v>
      </c>
      <c r="C167" s="118" t="s">
        <v>859</v>
      </c>
      <c r="D167" s="117" t="s">
        <v>860</v>
      </c>
      <c r="E167" s="117" t="s">
        <v>861</v>
      </c>
      <c r="F167" s="117" t="s">
        <v>862</v>
      </c>
      <c r="G167" s="117"/>
      <c r="H167" s="117" t="s">
        <v>754</v>
      </c>
      <c r="I167" s="117" t="s">
        <v>863</v>
      </c>
      <c r="J167" s="117" t="s">
        <v>864</v>
      </c>
      <c r="K167" s="117" t="s">
        <v>199</v>
      </c>
      <c r="L167" s="117" t="s">
        <v>199</v>
      </c>
      <c r="M167" s="148" t="s">
        <v>865</v>
      </c>
      <c r="N167" s="148" t="s">
        <v>866</v>
      </c>
      <c r="O167" s="120" t="s">
        <v>867</v>
      </c>
      <c r="P167" s="117" t="s">
        <v>662</v>
      </c>
      <c r="Q167" s="117" t="s">
        <v>663</v>
      </c>
      <c r="R167" s="117" t="s">
        <v>0</v>
      </c>
      <c r="S167" s="121">
        <v>45474</v>
      </c>
      <c r="T167" s="121">
        <v>45641</v>
      </c>
      <c r="U167" s="121" t="s">
        <v>512</v>
      </c>
      <c r="V167" s="129"/>
      <c r="W167" s="117"/>
      <c r="X167" s="147">
        <v>0.2</v>
      </c>
      <c r="Y167" s="117" t="s">
        <v>449</v>
      </c>
      <c r="Z167" s="117" t="s">
        <v>208</v>
      </c>
      <c r="AA167" s="117" t="s">
        <v>354</v>
      </c>
      <c r="AB167" s="72" t="s">
        <v>199</v>
      </c>
      <c r="AC167" s="72" t="s">
        <v>199</v>
      </c>
      <c r="AD167" s="117" t="s">
        <v>832</v>
      </c>
      <c r="AE167" s="117" t="s">
        <v>199</v>
      </c>
      <c r="AF167" s="117" t="s">
        <v>199</v>
      </c>
      <c r="AG167" s="117" t="s">
        <v>199</v>
      </c>
      <c r="AH167" s="117" t="s">
        <v>199</v>
      </c>
      <c r="AI167" s="117" t="s">
        <v>199</v>
      </c>
      <c r="AJ167" s="117" t="s">
        <v>199</v>
      </c>
      <c r="AK167" s="117" t="s">
        <v>199</v>
      </c>
      <c r="AL167" s="117" t="s">
        <v>664</v>
      </c>
    </row>
    <row r="168" spans="2:38" s="125" customFormat="1" ht="199.5" hidden="1">
      <c r="B168" s="117" t="s">
        <v>453</v>
      </c>
      <c r="C168" s="118" t="s">
        <v>859</v>
      </c>
      <c r="D168" s="117" t="s">
        <v>860</v>
      </c>
      <c r="E168" s="117" t="s">
        <v>861</v>
      </c>
      <c r="F168" s="117" t="s">
        <v>862</v>
      </c>
      <c r="G168" s="117"/>
      <c r="H168" s="117" t="s">
        <v>754</v>
      </c>
      <c r="I168" s="117" t="s">
        <v>863</v>
      </c>
      <c r="J168" s="117" t="s">
        <v>864</v>
      </c>
      <c r="K168" s="117" t="s">
        <v>199</v>
      </c>
      <c r="L168" s="117" t="s">
        <v>199</v>
      </c>
      <c r="M168" s="148" t="s">
        <v>869</v>
      </c>
      <c r="N168" s="152" t="s">
        <v>870</v>
      </c>
      <c r="O168" s="148" t="s">
        <v>871</v>
      </c>
      <c r="P168" s="117" t="s">
        <v>662</v>
      </c>
      <c r="Q168" s="117" t="s">
        <v>663</v>
      </c>
      <c r="R168" s="117" t="s">
        <v>0</v>
      </c>
      <c r="S168" s="121">
        <v>45474</v>
      </c>
      <c r="T168" s="121">
        <v>45641</v>
      </c>
      <c r="U168" s="121" t="s">
        <v>512</v>
      </c>
      <c r="V168" s="129"/>
      <c r="W168" s="117"/>
      <c r="X168" s="147">
        <v>0.4</v>
      </c>
      <c r="Y168" s="117" t="s">
        <v>449</v>
      </c>
      <c r="Z168" s="117" t="s">
        <v>208</v>
      </c>
      <c r="AA168" s="117" t="s">
        <v>354</v>
      </c>
      <c r="AB168" s="72" t="s">
        <v>199</v>
      </c>
      <c r="AC168" s="72" t="s">
        <v>199</v>
      </c>
      <c r="AD168" s="117" t="s">
        <v>209</v>
      </c>
      <c r="AE168" s="117" t="s">
        <v>199</v>
      </c>
      <c r="AF168" s="117" t="s">
        <v>199</v>
      </c>
      <c r="AG168" s="117" t="s">
        <v>199</v>
      </c>
      <c r="AH168" s="117" t="s">
        <v>199</v>
      </c>
      <c r="AI168" s="117" t="s">
        <v>199</v>
      </c>
      <c r="AJ168" s="117" t="s">
        <v>199</v>
      </c>
      <c r="AK168" s="117" t="s">
        <v>199</v>
      </c>
      <c r="AL168" s="117" t="s">
        <v>664</v>
      </c>
    </row>
    <row r="169" spans="2:38" s="125" customFormat="1" ht="171" hidden="1">
      <c r="B169" s="117" t="s">
        <v>453</v>
      </c>
      <c r="C169" s="118" t="s">
        <v>859</v>
      </c>
      <c r="D169" s="117" t="s">
        <v>860</v>
      </c>
      <c r="E169" s="117" t="s">
        <v>861</v>
      </c>
      <c r="F169" s="117" t="s">
        <v>862</v>
      </c>
      <c r="G169" s="117"/>
      <c r="H169" s="117" t="s">
        <v>754</v>
      </c>
      <c r="I169" s="117" t="s">
        <v>863</v>
      </c>
      <c r="J169" s="117" t="s">
        <v>864</v>
      </c>
      <c r="K169" s="117" t="s">
        <v>199</v>
      </c>
      <c r="L169" s="117" t="s">
        <v>199</v>
      </c>
      <c r="M169" s="148" t="s">
        <v>872</v>
      </c>
      <c r="N169" s="148" t="s">
        <v>873</v>
      </c>
      <c r="O169" s="120" t="s">
        <v>874</v>
      </c>
      <c r="P169" s="117" t="s">
        <v>662</v>
      </c>
      <c r="Q169" s="117" t="s">
        <v>663</v>
      </c>
      <c r="R169" s="117" t="s">
        <v>0</v>
      </c>
      <c r="S169" s="121">
        <v>45474</v>
      </c>
      <c r="T169" s="121">
        <v>45641</v>
      </c>
      <c r="U169" s="121" t="s">
        <v>512</v>
      </c>
      <c r="V169" s="129"/>
      <c r="W169" s="117"/>
      <c r="X169" s="147">
        <v>0.4</v>
      </c>
      <c r="Y169" s="117" t="s">
        <v>449</v>
      </c>
      <c r="Z169" s="117" t="s">
        <v>208</v>
      </c>
      <c r="AA169" s="117" t="s">
        <v>354</v>
      </c>
      <c r="AB169" s="72" t="s">
        <v>199</v>
      </c>
      <c r="AC169" s="72" t="s">
        <v>199</v>
      </c>
      <c r="AD169" s="117" t="s">
        <v>209</v>
      </c>
      <c r="AE169" s="117" t="s">
        <v>199</v>
      </c>
      <c r="AF169" s="117" t="s">
        <v>199</v>
      </c>
      <c r="AG169" s="117" t="s">
        <v>199</v>
      </c>
      <c r="AH169" s="117" t="s">
        <v>199</v>
      </c>
      <c r="AI169" s="117" t="s">
        <v>199</v>
      </c>
      <c r="AJ169" s="117" t="s">
        <v>199</v>
      </c>
      <c r="AK169" s="117" t="s">
        <v>199</v>
      </c>
      <c r="AL169" s="117" t="s">
        <v>664</v>
      </c>
    </row>
    <row r="170" spans="2:38" s="125" customFormat="1" ht="171" hidden="1">
      <c r="B170" s="117" t="s">
        <v>453</v>
      </c>
      <c r="C170" s="118" t="s">
        <v>859</v>
      </c>
      <c r="D170" s="117" t="s">
        <v>860</v>
      </c>
      <c r="E170" s="117" t="s">
        <v>861</v>
      </c>
      <c r="F170" s="117" t="s">
        <v>862</v>
      </c>
      <c r="G170" s="117"/>
      <c r="H170" s="117" t="s">
        <v>552</v>
      </c>
      <c r="I170" s="117" t="s">
        <v>863</v>
      </c>
      <c r="J170" s="117" t="s">
        <v>864</v>
      </c>
      <c r="K170" s="117" t="s">
        <v>199</v>
      </c>
      <c r="L170" s="117" t="s">
        <v>199</v>
      </c>
      <c r="M170" s="148" t="s">
        <v>875</v>
      </c>
      <c r="N170" s="148" t="s">
        <v>876</v>
      </c>
      <c r="O170" s="120" t="s">
        <v>877</v>
      </c>
      <c r="P170" s="117" t="s">
        <v>662</v>
      </c>
      <c r="Q170" s="117" t="s">
        <v>663</v>
      </c>
      <c r="R170" s="117" t="s">
        <v>0</v>
      </c>
      <c r="S170" s="121">
        <v>45474</v>
      </c>
      <c r="T170" s="121">
        <v>45641</v>
      </c>
      <c r="U170" s="121" t="s">
        <v>512</v>
      </c>
      <c r="V170" s="129"/>
      <c r="W170" s="117"/>
      <c r="X170" s="117">
        <v>10</v>
      </c>
      <c r="Y170" s="117" t="s">
        <v>449</v>
      </c>
      <c r="Z170" s="117" t="s">
        <v>208</v>
      </c>
      <c r="AA170" s="117" t="s">
        <v>354</v>
      </c>
      <c r="AB170" s="72" t="s">
        <v>199</v>
      </c>
      <c r="AC170" s="72" t="s">
        <v>199</v>
      </c>
      <c r="AD170" s="117" t="s">
        <v>209</v>
      </c>
      <c r="AE170" s="117" t="s">
        <v>199</v>
      </c>
      <c r="AF170" s="117" t="s">
        <v>199</v>
      </c>
      <c r="AG170" s="117" t="s">
        <v>199</v>
      </c>
      <c r="AH170" s="117" t="s">
        <v>199</v>
      </c>
      <c r="AI170" s="117" t="s">
        <v>199</v>
      </c>
      <c r="AJ170" s="117" t="s">
        <v>199</v>
      </c>
      <c r="AK170" s="117" t="s">
        <v>199</v>
      </c>
      <c r="AL170" s="117" t="s">
        <v>664</v>
      </c>
    </row>
    <row r="171" spans="2:38" s="125" customFormat="1" ht="171" hidden="1">
      <c r="B171" s="117" t="s">
        <v>453</v>
      </c>
      <c r="C171" s="118" t="s">
        <v>859</v>
      </c>
      <c r="D171" s="117" t="s">
        <v>860</v>
      </c>
      <c r="E171" s="117" t="s">
        <v>861</v>
      </c>
      <c r="F171" s="117" t="s">
        <v>862</v>
      </c>
      <c r="G171" s="117"/>
      <c r="H171" s="117" t="s">
        <v>754</v>
      </c>
      <c r="I171" s="117" t="s">
        <v>863</v>
      </c>
      <c r="J171" s="117" t="s">
        <v>864</v>
      </c>
      <c r="K171" s="117" t="s">
        <v>199</v>
      </c>
      <c r="L171" s="117" t="s">
        <v>199</v>
      </c>
      <c r="M171" s="117" t="s">
        <v>878</v>
      </c>
      <c r="N171" s="117" t="s">
        <v>879</v>
      </c>
      <c r="O171" s="120" t="s">
        <v>880</v>
      </c>
      <c r="P171" s="117" t="s">
        <v>881</v>
      </c>
      <c r="Q171" s="117"/>
      <c r="R171" s="117" t="s">
        <v>220</v>
      </c>
      <c r="S171" s="121">
        <v>45292</v>
      </c>
      <c r="T171" s="121">
        <v>45641</v>
      </c>
      <c r="U171" s="121" t="s">
        <v>512</v>
      </c>
      <c r="V171" s="117"/>
      <c r="W171" s="117"/>
      <c r="X171" s="117">
        <v>100</v>
      </c>
      <c r="Y171" s="117" t="s">
        <v>354</v>
      </c>
      <c r="Z171" s="117" t="s">
        <v>882</v>
      </c>
      <c r="AA171" s="117" t="s">
        <v>199</v>
      </c>
      <c r="AB171" s="117" t="s">
        <v>199</v>
      </c>
      <c r="AC171" s="117" t="s">
        <v>199</v>
      </c>
      <c r="AD171" s="117" t="s">
        <v>209</v>
      </c>
      <c r="AE171" s="117" t="s">
        <v>199</v>
      </c>
      <c r="AF171" s="117" t="s">
        <v>199</v>
      </c>
      <c r="AG171" s="117" t="s">
        <v>199</v>
      </c>
      <c r="AH171" s="117" t="s">
        <v>199</v>
      </c>
      <c r="AI171" s="117" t="s">
        <v>199</v>
      </c>
      <c r="AJ171" s="117" t="s">
        <v>199</v>
      </c>
      <c r="AK171" s="117" t="s">
        <v>199</v>
      </c>
      <c r="AL171" s="117" t="s">
        <v>234</v>
      </c>
    </row>
    <row r="172" spans="2:38" s="125" customFormat="1" ht="171" hidden="1">
      <c r="B172" s="81" t="s">
        <v>453</v>
      </c>
      <c r="C172" s="118" t="s">
        <v>859</v>
      </c>
      <c r="D172" s="117" t="s">
        <v>860</v>
      </c>
      <c r="E172" s="117" t="s">
        <v>861</v>
      </c>
      <c r="F172" s="81" t="s">
        <v>862</v>
      </c>
      <c r="G172" s="81"/>
      <c r="H172" s="72" t="s">
        <v>754</v>
      </c>
      <c r="I172" s="117" t="s">
        <v>863</v>
      </c>
      <c r="J172" s="117" t="s">
        <v>864</v>
      </c>
      <c r="K172" s="117" t="s">
        <v>199</v>
      </c>
      <c r="L172" s="117" t="s">
        <v>199</v>
      </c>
      <c r="M172" s="81" t="s">
        <v>883</v>
      </c>
      <c r="N172" s="82" t="s">
        <v>884</v>
      </c>
      <c r="O172" s="81" t="s">
        <v>885</v>
      </c>
      <c r="P172" s="72" t="s">
        <v>886</v>
      </c>
      <c r="Q172" s="72" t="s">
        <v>887</v>
      </c>
      <c r="R172" s="72" t="s">
        <v>99</v>
      </c>
      <c r="S172" s="83">
        <v>45381</v>
      </c>
      <c r="T172" s="83">
        <v>45657</v>
      </c>
      <c r="U172" s="72" t="s">
        <v>888</v>
      </c>
      <c r="V172" s="145" t="s">
        <v>1578</v>
      </c>
      <c r="W172" s="145" t="s">
        <v>1578</v>
      </c>
      <c r="X172" s="86" t="s">
        <v>889</v>
      </c>
      <c r="Y172" s="72" t="s">
        <v>890</v>
      </c>
      <c r="Z172" s="72" t="s">
        <v>423</v>
      </c>
      <c r="AA172" s="72" t="s">
        <v>199</v>
      </c>
      <c r="AB172" s="72" t="s">
        <v>199</v>
      </c>
      <c r="AC172" s="72" t="s">
        <v>199</v>
      </c>
      <c r="AD172" s="72" t="s">
        <v>364</v>
      </c>
      <c r="AE172" s="117" t="s">
        <v>248</v>
      </c>
      <c r="AF172" s="117" t="s">
        <v>487</v>
      </c>
      <c r="AG172" s="117" t="s">
        <v>199</v>
      </c>
      <c r="AH172" s="117" t="s">
        <v>199</v>
      </c>
      <c r="AI172" s="117" t="s">
        <v>199</v>
      </c>
      <c r="AJ172" s="87" t="s">
        <v>408</v>
      </c>
      <c r="AK172" s="87" t="s">
        <v>409</v>
      </c>
      <c r="AL172" s="81" t="s">
        <v>497</v>
      </c>
    </row>
    <row r="173" spans="2:38" s="125" customFormat="1" ht="171" hidden="1">
      <c r="B173" s="117" t="s">
        <v>453</v>
      </c>
      <c r="C173" s="118" t="s">
        <v>859</v>
      </c>
      <c r="D173" s="117" t="s">
        <v>860</v>
      </c>
      <c r="E173" s="117" t="s">
        <v>861</v>
      </c>
      <c r="F173" s="117" t="s">
        <v>862</v>
      </c>
      <c r="G173" s="117"/>
      <c r="H173" s="117" t="s">
        <v>754</v>
      </c>
      <c r="I173" s="117" t="s">
        <v>863</v>
      </c>
      <c r="J173" s="117" t="s">
        <v>864</v>
      </c>
      <c r="K173" s="117" t="s">
        <v>199</v>
      </c>
      <c r="L173" s="117" t="s">
        <v>199</v>
      </c>
      <c r="M173" s="117" t="s">
        <v>891</v>
      </c>
      <c r="N173" s="117" t="s">
        <v>891</v>
      </c>
      <c r="O173" s="117" t="s">
        <v>892</v>
      </c>
      <c r="P173" s="117" t="s">
        <v>218</v>
      </c>
      <c r="Q173" s="117" t="s">
        <v>893</v>
      </c>
      <c r="R173" s="117" t="s">
        <v>220</v>
      </c>
      <c r="S173" s="121">
        <v>45323</v>
      </c>
      <c r="T173" s="135">
        <v>45626</v>
      </c>
      <c r="U173" s="121" t="s">
        <v>199</v>
      </c>
      <c r="V173" s="129"/>
      <c r="W173" s="117"/>
      <c r="X173" s="117"/>
      <c r="Y173" s="117" t="s">
        <v>354</v>
      </c>
      <c r="Z173" s="117" t="s">
        <v>890</v>
      </c>
      <c r="AA173" s="117" t="s">
        <v>199</v>
      </c>
      <c r="AB173" s="117" t="s">
        <v>199</v>
      </c>
      <c r="AC173" s="117" t="s">
        <v>199</v>
      </c>
      <c r="AD173" s="117" t="s">
        <v>487</v>
      </c>
      <c r="AE173" s="117" t="s">
        <v>199</v>
      </c>
      <c r="AF173" s="117" t="s">
        <v>199</v>
      </c>
      <c r="AG173" s="117" t="s">
        <v>199</v>
      </c>
      <c r="AH173" s="117" t="s">
        <v>199</v>
      </c>
      <c r="AI173" s="117" t="s">
        <v>199</v>
      </c>
      <c r="AJ173" s="117" t="s">
        <v>408</v>
      </c>
      <c r="AK173" s="117" t="s">
        <v>409</v>
      </c>
      <c r="AL173" s="117" t="s">
        <v>234</v>
      </c>
    </row>
    <row r="174" spans="2:38" s="125" customFormat="1" ht="171" hidden="1">
      <c r="B174" s="117" t="s">
        <v>453</v>
      </c>
      <c r="C174" s="118" t="s">
        <v>859</v>
      </c>
      <c r="D174" s="117" t="s">
        <v>860</v>
      </c>
      <c r="E174" s="117" t="s">
        <v>861</v>
      </c>
      <c r="F174" s="117" t="s">
        <v>862</v>
      </c>
      <c r="G174" s="117"/>
      <c r="H174" s="117" t="s">
        <v>754</v>
      </c>
      <c r="I174" s="117" t="s">
        <v>863</v>
      </c>
      <c r="J174" s="117" t="s">
        <v>864</v>
      </c>
      <c r="K174" s="117" t="s">
        <v>199</v>
      </c>
      <c r="L174" s="117" t="s">
        <v>199</v>
      </c>
      <c r="M174" s="117" t="s">
        <v>894</v>
      </c>
      <c r="N174" s="117" t="s">
        <v>894</v>
      </c>
      <c r="O174" s="117" t="s">
        <v>895</v>
      </c>
      <c r="P174" s="117" t="s">
        <v>896</v>
      </c>
      <c r="Q174" s="117" t="s">
        <v>897</v>
      </c>
      <c r="R174" s="117" t="s">
        <v>220</v>
      </c>
      <c r="S174" s="121">
        <v>45323</v>
      </c>
      <c r="T174" s="135">
        <v>45626</v>
      </c>
      <c r="U174" s="121" t="s">
        <v>512</v>
      </c>
      <c r="V174" s="129"/>
      <c r="W174" s="117"/>
      <c r="X174" s="117"/>
      <c r="Y174" s="117" t="s">
        <v>354</v>
      </c>
      <c r="Z174" s="117" t="s">
        <v>890</v>
      </c>
      <c r="AA174" s="117" t="s">
        <v>199</v>
      </c>
      <c r="AB174" s="117" t="s">
        <v>199</v>
      </c>
      <c r="AC174" s="117" t="s">
        <v>199</v>
      </c>
      <c r="AD174" s="117" t="s">
        <v>487</v>
      </c>
      <c r="AE174" s="117" t="s">
        <v>199</v>
      </c>
      <c r="AF174" s="117" t="s">
        <v>199</v>
      </c>
      <c r="AG174" s="117" t="s">
        <v>199</v>
      </c>
      <c r="AH174" s="117" t="s">
        <v>199</v>
      </c>
      <c r="AI174" s="117" t="s">
        <v>199</v>
      </c>
      <c r="AJ174" s="117" t="s">
        <v>408</v>
      </c>
      <c r="AK174" s="117" t="s">
        <v>409</v>
      </c>
      <c r="AL174" s="117" t="s">
        <v>234</v>
      </c>
    </row>
    <row r="175" spans="2:38" s="125" customFormat="1" ht="171" hidden="1">
      <c r="B175" s="117" t="s">
        <v>453</v>
      </c>
      <c r="C175" s="118" t="s">
        <v>859</v>
      </c>
      <c r="D175" s="117" t="s">
        <v>860</v>
      </c>
      <c r="E175" s="117" t="s">
        <v>861</v>
      </c>
      <c r="F175" s="117" t="s">
        <v>862</v>
      </c>
      <c r="G175" s="117"/>
      <c r="H175" s="117" t="s">
        <v>754</v>
      </c>
      <c r="I175" s="117" t="s">
        <v>863</v>
      </c>
      <c r="J175" s="117" t="s">
        <v>864</v>
      </c>
      <c r="K175" s="117" t="s">
        <v>199</v>
      </c>
      <c r="L175" s="117" t="s">
        <v>199</v>
      </c>
      <c r="M175" s="117"/>
      <c r="N175" s="117"/>
      <c r="O175" s="117"/>
      <c r="P175" s="117"/>
      <c r="Q175" s="117"/>
      <c r="R175" s="117"/>
      <c r="S175" s="121"/>
      <c r="T175" s="135"/>
      <c r="U175" s="121"/>
      <c r="V175" s="129"/>
      <c r="W175" s="117"/>
      <c r="X175" s="117"/>
      <c r="Y175" s="117"/>
      <c r="Z175" s="117"/>
      <c r="AA175" s="117"/>
      <c r="AB175" s="117"/>
      <c r="AC175" s="117"/>
      <c r="AD175" s="117"/>
      <c r="AE175" s="117"/>
      <c r="AF175" s="117"/>
      <c r="AG175" s="117"/>
      <c r="AH175" s="117"/>
      <c r="AI175" s="117"/>
      <c r="AJ175" s="117"/>
      <c r="AK175" s="117"/>
      <c r="AL175" s="117"/>
    </row>
    <row r="176" spans="2:38" s="125" customFormat="1" ht="171" hidden="1">
      <c r="B176" s="117" t="s">
        <v>453</v>
      </c>
      <c r="C176" s="118" t="s">
        <v>859</v>
      </c>
      <c r="D176" s="117" t="s">
        <v>860</v>
      </c>
      <c r="E176" s="117" t="s">
        <v>861</v>
      </c>
      <c r="F176" s="117" t="s">
        <v>862</v>
      </c>
      <c r="G176" s="117"/>
      <c r="H176" s="117" t="s">
        <v>754</v>
      </c>
      <c r="I176" s="117" t="s">
        <v>863</v>
      </c>
      <c r="J176" s="117" t="s">
        <v>864</v>
      </c>
      <c r="K176" s="117" t="s">
        <v>199</v>
      </c>
      <c r="L176" s="117" t="s">
        <v>199</v>
      </c>
      <c r="M176" s="117" t="s">
        <v>898</v>
      </c>
      <c r="N176" s="117" t="s">
        <v>899</v>
      </c>
      <c r="O176" s="120" t="s">
        <v>900</v>
      </c>
      <c r="P176" s="117" t="s">
        <v>272</v>
      </c>
      <c r="Q176" s="117" t="s">
        <v>901</v>
      </c>
      <c r="R176" s="120" t="s">
        <v>72</v>
      </c>
      <c r="S176" s="121">
        <v>45293</v>
      </c>
      <c r="T176" s="121">
        <v>45626</v>
      </c>
      <c r="U176" s="132" t="s">
        <v>260</v>
      </c>
      <c r="V176" s="122"/>
      <c r="W176" s="117"/>
      <c r="X176" s="123">
        <v>0.8</v>
      </c>
      <c r="Y176" s="117" t="s">
        <v>207</v>
      </c>
      <c r="Z176" s="117" t="s">
        <v>902</v>
      </c>
      <c r="AA176" s="117" t="s">
        <v>199</v>
      </c>
      <c r="AB176" s="117" t="s">
        <v>199</v>
      </c>
      <c r="AC176" s="117" t="s">
        <v>199</v>
      </c>
      <c r="AD176" s="137" t="s">
        <v>364</v>
      </c>
      <c r="AE176" s="117" t="s">
        <v>199</v>
      </c>
      <c r="AF176" s="117" t="s">
        <v>199</v>
      </c>
      <c r="AG176" s="117" t="s">
        <v>199</v>
      </c>
      <c r="AH176" s="117" t="s">
        <v>199</v>
      </c>
      <c r="AI176" s="117" t="s">
        <v>199</v>
      </c>
      <c r="AJ176" s="117" t="s">
        <v>408</v>
      </c>
      <c r="AK176" s="117" t="s">
        <v>409</v>
      </c>
      <c r="AL176" s="120" t="s">
        <v>261</v>
      </c>
    </row>
    <row r="177" spans="2:38" s="125" customFormat="1" ht="171" hidden="1">
      <c r="B177" s="117" t="s">
        <v>453</v>
      </c>
      <c r="C177" s="118" t="s">
        <v>859</v>
      </c>
      <c r="D177" s="117" t="s">
        <v>860</v>
      </c>
      <c r="E177" s="117" t="s">
        <v>861</v>
      </c>
      <c r="F177" s="117" t="s">
        <v>862</v>
      </c>
      <c r="G177" s="117"/>
      <c r="H177" s="117" t="s">
        <v>754</v>
      </c>
      <c r="I177" s="117" t="s">
        <v>863</v>
      </c>
      <c r="J177" s="117" t="s">
        <v>864</v>
      </c>
      <c r="K177" s="117" t="s">
        <v>199</v>
      </c>
      <c r="L177" s="117" t="s">
        <v>199</v>
      </c>
      <c r="M177" s="117" t="s">
        <v>903</v>
      </c>
      <c r="N177" s="117" t="s">
        <v>904</v>
      </c>
      <c r="O177" s="120" t="s">
        <v>905</v>
      </c>
      <c r="P177" s="117" t="s">
        <v>230</v>
      </c>
      <c r="Q177" s="117" t="s">
        <v>231</v>
      </c>
      <c r="R177" s="120" t="s">
        <v>220</v>
      </c>
      <c r="S177" s="121">
        <v>45627</v>
      </c>
      <c r="T177" s="121">
        <v>45641</v>
      </c>
      <c r="U177" s="120" t="s">
        <v>72</v>
      </c>
      <c r="V177" s="122"/>
      <c r="W177" s="117"/>
      <c r="X177" s="123"/>
      <c r="Y177" s="117" t="s">
        <v>208</v>
      </c>
      <c r="Z177" s="117" t="s">
        <v>232</v>
      </c>
      <c r="AA177" s="117" t="s">
        <v>233</v>
      </c>
      <c r="AB177" s="117" t="s">
        <v>902</v>
      </c>
      <c r="AC177" s="117" t="s">
        <v>199</v>
      </c>
      <c r="AD177" s="137" t="s">
        <v>364</v>
      </c>
      <c r="AE177" s="117" t="s">
        <v>199</v>
      </c>
      <c r="AF177" s="117" t="s">
        <v>199</v>
      </c>
      <c r="AG177" s="117" t="s">
        <v>199</v>
      </c>
      <c r="AH177" s="117" t="s">
        <v>199</v>
      </c>
      <c r="AI177" s="117" t="s">
        <v>199</v>
      </c>
      <c r="AJ177" s="117" t="s">
        <v>408</v>
      </c>
      <c r="AK177" s="117" t="s">
        <v>409</v>
      </c>
      <c r="AL177" s="120" t="s">
        <v>234</v>
      </c>
    </row>
    <row r="178" spans="2:38" s="125" customFormat="1" ht="171" hidden="1">
      <c r="B178" s="117" t="s">
        <v>453</v>
      </c>
      <c r="C178" s="118" t="s">
        <v>859</v>
      </c>
      <c r="D178" s="117" t="s">
        <v>860</v>
      </c>
      <c r="E178" s="117" t="s">
        <v>861</v>
      </c>
      <c r="F178" s="117" t="s">
        <v>862</v>
      </c>
      <c r="G178" s="117"/>
      <c r="H178" s="117" t="s">
        <v>754</v>
      </c>
      <c r="I178" s="117" t="s">
        <v>863</v>
      </c>
      <c r="J178" s="117" t="s">
        <v>864</v>
      </c>
      <c r="K178" s="117" t="s">
        <v>199</v>
      </c>
      <c r="L178" s="117" t="s">
        <v>199</v>
      </c>
      <c r="M178" s="117" t="s">
        <v>906</v>
      </c>
      <c r="N178" s="117" t="s">
        <v>907</v>
      </c>
      <c r="O178" s="120" t="s">
        <v>267</v>
      </c>
      <c r="P178" s="117" t="s">
        <v>272</v>
      </c>
      <c r="Q178" s="117" t="s">
        <v>901</v>
      </c>
      <c r="R178" s="120" t="s">
        <v>72</v>
      </c>
      <c r="S178" s="121">
        <v>45293</v>
      </c>
      <c r="T178" s="121">
        <v>45626</v>
      </c>
      <c r="U178" s="132" t="s">
        <v>72</v>
      </c>
      <c r="V178" s="122"/>
      <c r="W178" s="117"/>
      <c r="X178" s="123">
        <v>0.2</v>
      </c>
      <c r="Y178" s="117" t="s">
        <v>207</v>
      </c>
      <c r="Z178" s="117" t="s">
        <v>902</v>
      </c>
      <c r="AA178" s="117" t="s">
        <v>199</v>
      </c>
      <c r="AB178" s="117" t="s">
        <v>199</v>
      </c>
      <c r="AC178" s="117" t="s">
        <v>199</v>
      </c>
      <c r="AD178" s="137" t="s">
        <v>364</v>
      </c>
      <c r="AE178" s="117" t="s">
        <v>199</v>
      </c>
      <c r="AF178" s="117" t="s">
        <v>199</v>
      </c>
      <c r="AG178" s="117" t="s">
        <v>199</v>
      </c>
      <c r="AH178" s="117" t="s">
        <v>199</v>
      </c>
      <c r="AI178" s="117" t="s">
        <v>199</v>
      </c>
      <c r="AJ178" s="117" t="s">
        <v>408</v>
      </c>
      <c r="AK178" s="117" t="s">
        <v>409</v>
      </c>
      <c r="AL178" s="120" t="s">
        <v>261</v>
      </c>
    </row>
    <row r="179" spans="2:38" s="125" customFormat="1" ht="171" hidden="1">
      <c r="B179" s="117" t="s">
        <v>453</v>
      </c>
      <c r="C179" s="118" t="s">
        <v>859</v>
      </c>
      <c r="D179" s="117" t="s">
        <v>860</v>
      </c>
      <c r="E179" s="117" t="s">
        <v>861</v>
      </c>
      <c r="F179" s="117" t="s">
        <v>862</v>
      </c>
      <c r="G179" s="117"/>
      <c r="H179" s="117" t="s">
        <v>754</v>
      </c>
      <c r="I179" s="117" t="s">
        <v>863</v>
      </c>
      <c r="J179" s="117" t="s">
        <v>864</v>
      </c>
      <c r="K179" s="117" t="s">
        <v>199</v>
      </c>
      <c r="L179" s="117" t="s">
        <v>199</v>
      </c>
      <c r="M179" s="117" t="s">
        <v>908</v>
      </c>
      <c r="N179" s="117" t="s">
        <v>909</v>
      </c>
      <c r="O179" s="120" t="s">
        <v>910</v>
      </c>
      <c r="P179" s="117" t="s">
        <v>272</v>
      </c>
      <c r="Q179" s="117" t="s">
        <v>911</v>
      </c>
      <c r="R179" s="120" t="s">
        <v>72</v>
      </c>
      <c r="S179" s="121">
        <v>45383</v>
      </c>
      <c r="T179" s="121">
        <v>45641</v>
      </c>
      <c r="U179" s="132" t="s">
        <v>260</v>
      </c>
      <c r="V179" s="122"/>
      <c r="W179" s="117"/>
      <c r="X179" s="123">
        <v>0.8</v>
      </c>
      <c r="Y179" s="117" t="s">
        <v>207</v>
      </c>
      <c r="Z179" s="117" t="s">
        <v>902</v>
      </c>
      <c r="AA179" s="117" t="s">
        <v>199</v>
      </c>
      <c r="AB179" s="117" t="s">
        <v>199</v>
      </c>
      <c r="AC179" s="117" t="s">
        <v>199</v>
      </c>
      <c r="AD179" s="137" t="s">
        <v>364</v>
      </c>
      <c r="AE179" s="117" t="s">
        <v>199</v>
      </c>
      <c r="AF179" s="117" t="s">
        <v>199</v>
      </c>
      <c r="AG179" s="117" t="s">
        <v>199</v>
      </c>
      <c r="AH179" s="117" t="s">
        <v>199</v>
      </c>
      <c r="AI179" s="117" t="s">
        <v>199</v>
      </c>
      <c r="AJ179" s="117" t="s">
        <v>408</v>
      </c>
      <c r="AK179" s="117" t="s">
        <v>409</v>
      </c>
      <c r="AL179" s="120" t="s">
        <v>261</v>
      </c>
    </row>
    <row r="180" spans="2:38" s="125" customFormat="1" ht="171" hidden="1">
      <c r="B180" s="117" t="s">
        <v>453</v>
      </c>
      <c r="C180" s="118" t="s">
        <v>859</v>
      </c>
      <c r="D180" s="117" t="s">
        <v>860</v>
      </c>
      <c r="E180" s="117" t="s">
        <v>861</v>
      </c>
      <c r="F180" s="117" t="s">
        <v>862</v>
      </c>
      <c r="G180" s="117"/>
      <c r="H180" s="117" t="s">
        <v>754</v>
      </c>
      <c r="I180" s="117" t="s">
        <v>863</v>
      </c>
      <c r="J180" s="117" t="s">
        <v>864</v>
      </c>
      <c r="K180" s="117" t="s">
        <v>199</v>
      </c>
      <c r="L180" s="117" t="s">
        <v>199</v>
      </c>
      <c r="M180" s="117" t="s">
        <v>912</v>
      </c>
      <c r="N180" s="117" t="s">
        <v>913</v>
      </c>
      <c r="O180" s="120" t="s">
        <v>914</v>
      </c>
      <c r="P180" s="117" t="s">
        <v>230</v>
      </c>
      <c r="Q180" s="117" t="s">
        <v>231</v>
      </c>
      <c r="R180" s="120" t="s">
        <v>220</v>
      </c>
      <c r="S180" s="121">
        <v>45627</v>
      </c>
      <c r="T180" s="121">
        <v>45641</v>
      </c>
      <c r="U180" s="120" t="s">
        <v>72</v>
      </c>
      <c r="V180" s="122"/>
      <c r="W180" s="117"/>
      <c r="X180" s="123"/>
      <c r="Y180" s="117" t="s">
        <v>208</v>
      </c>
      <c r="Z180" s="117" t="s">
        <v>232</v>
      </c>
      <c r="AA180" s="117" t="s">
        <v>233</v>
      </c>
      <c r="AB180" s="117" t="s">
        <v>902</v>
      </c>
      <c r="AC180" s="117" t="s">
        <v>199</v>
      </c>
      <c r="AD180" s="137" t="s">
        <v>364</v>
      </c>
      <c r="AE180" s="117" t="s">
        <v>199</v>
      </c>
      <c r="AF180" s="117" t="s">
        <v>199</v>
      </c>
      <c r="AG180" s="117" t="s">
        <v>199</v>
      </c>
      <c r="AH180" s="117" t="s">
        <v>199</v>
      </c>
      <c r="AI180" s="117" t="s">
        <v>199</v>
      </c>
      <c r="AJ180" s="117" t="s">
        <v>408</v>
      </c>
      <c r="AK180" s="117" t="s">
        <v>409</v>
      </c>
      <c r="AL180" s="120" t="s">
        <v>234</v>
      </c>
    </row>
    <row r="181" spans="2:38" s="125" customFormat="1" ht="171" hidden="1">
      <c r="B181" s="117" t="s">
        <v>453</v>
      </c>
      <c r="C181" s="118" t="s">
        <v>859</v>
      </c>
      <c r="D181" s="117" t="s">
        <v>860</v>
      </c>
      <c r="E181" s="117" t="s">
        <v>861</v>
      </c>
      <c r="F181" s="117" t="s">
        <v>862</v>
      </c>
      <c r="G181" s="117"/>
      <c r="H181" s="117" t="s">
        <v>754</v>
      </c>
      <c r="I181" s="117" t="s">
        <v>863</v>
      </c>
      <c r="J181" s="117" t="s">
        <v>864</v>
      </c>
      <c r="K181" s="117" t="s">
        <v>199</v>
      </c>
      <c r="L181" s="117" t="s">
        <v>199</v>
      </c>
      <c r="M181" s="117" t="s">
        <v>915</v>
      </c>
      <c r="N181" s="117" t="s">
        <v>916</v>
      </c>
      <c r="O181" s="120" t="s">
        <v>267</v>
      </c>
      <c r="P181" s="117" t="s">
        <v>272</v>
      </c>
      <c r="Q181" s="117" t="s">
        <v>911</v>
      </c>
      <c r="R181" s="120" t="s">
        <v>72</v>
      </c>
      <c r="S181" s="121">
        <v>45383</v>
      </c>
      <c r="T181" s="121">
        <v>45657</v>
      </c>
      <c r="U181" s="132" t="s">
        <v>72</v>
      </c>
      <c r="V181" s="122"/>
      <c r="W181" s="117"/>
      <c r="X181" s="123">
        <v>0.2</v>
      </c>
      <c r="Y181" s="117" t="s">
        <v>207</v>
      </c>
      <c r="Z181" s="117" t="s">
        <v>902</v>
      </c>
      <c r="AA181" s="117" t="s">
        <v>199</v>
      </c>
      <c r="AB181" s="117"/>
      <c r="AC181" s="117"/>
      <c r="AD181" s="137" t="s">
        <v>364</v>
      </c>
      <c r="AE181" s="117" t="s">
        <v>199</v>
      </c>
      <c r="AF181" s="117" t="s">
        <v>199</v>
      </c>
      <c r="AG181" s="117" t="s">
        <v>199</v>
      </c>
      <c r="AH181" s="117" t="s">
        <v>199</v>
      </c>
      <c r="AI181" s="117" t="s">
        <v>199</v>
      </c>
      <c r="AJ181" s="117" t="s">
        <v>408</v>
      </c>
      <c r="AK181" s="117" t="s">
        <v>409</v>
      </c>
      <c r="AL181" s="120" t="s">
        <v>261</v>
      </c>
    </row>
    <row r="182" spans="2:38" s="125" customFormat="1" ht="171" hidden="1">
      <c r="B182" s="117" t="s">
        <v>453</v>
      </c>
      <c r="C182" s="118" t="s">
        <v>859</v>
      </c>
      <c r="D182" s="117" t="s">
        <v>860</v>
      </c>
      <c r="E182" s="117" t="s">
        <v>861</v>
      </c>
      <c r="F182" s="117" t="s">
        <v>953</v>
      </c>
      <c r="G182" s="117"/>
      <c r="H182" s="117" t="s">
        <v>754</v>
      </c>
      <c r="I182" s="117" t="s">
        <v>863</v>
      </c>
      <c r="J182" s="117" t="s">
        <v>864</v>
      </c>
      <c r="K182" s="117" t="s">
        <v>199</v>
      </c>
      <c r="L182" s="117" t="s">
        <v>199</v>
      </c>
      <c r="M182" s="117" t="s">
        <v>954</v>
      </c>
      <c r="N182" s="117" t="s">
        <v>955</v>
      </c>
      <c r="O182" s="120" t="s">
        <v>956</v>
      </c>
      <c r="P182" s="117" t="s">
        <v>881</v>
      </c>
      <c r="Q182" s="117"/>
      <c r="R182" s="117" t="s">
        <v>957</v>
      </c>
      <c r="S182" s="121">
        <v>45566</v>
      </c>
      <c r="T182" s="121">
        <v>45641</v>
      </c>
      <c r="U182" s="121" t="s">
        <v>512</v>
      </c>
      <c r="V182" s="122"/>
      <c r="W182" s="117"/>
      <c r="X182" s="117">
        <v>100</v>
      </c>
      <c r="Y182" s="117" t="s">
        <v>354</v>
      </c>
      <c r="Z182" s="117" t="s">
        <v>199</v>
      </c>
      <c r="AA182" s="117" t="s">
        <v>199</v>
      </c>
      <c r="AB182" s="117" t="s">
        <v>199</v>
      </c>
      <c r="AC182" s="117" t="s">
        <v>199</v>
      </c>
      <c r="AD182" s="117" t="s">
        <v>356</v>
      </c>
      <c r="AE182" s="117" t="s">
        <v>417</v>
      </c>
      <c r="AF182" s="117" t="s">
        <v>199</v>
      </c>
      <c r="AG182" s="117" t="s">
        <v>199</v>
      </c>
      <c r="AH182" s="117" t="s">
        <v>199</v>
      </c>
      <c r="AI182" s="117" t="s">
        <v>199</v>
      </c>
      <c r="AJ182" s="117" t="s">
        <v>199</v>
      </c>
      <c r="AK182" s="117" t="s">
        <v>199</v>
      </c>
      <c r="AL182" s="117" t="s">
        <v>958</v>
      </c>
    </row>
    <row r="183" spans="2:38" s="125" customFormat="1" ht="171" hidden="1">
      <c r="B183" s="117" t="s">
        <v>453</v>
      </c>
      <c r="C183" s="118" t="s">
        <v>859</v>
      </c>
      <c r="D183" s="117" t="s">
        <v>860</v>
      </c>
      <c r="E183" s="117" t="s">
        <v>861</v>
      </c>
      <c r="F183" s="117" t="s">
        <v>953</v>
      </c>
      <c r="G183" s="117"/>
      <c r="H183" s="117" t="s">
        <v>754</v>
      </c>
      <c r="I183" s="117" t="s">
        <v>863</v>
      </c>
      <c r="J183" s="117" t="s">
        <v>864</v>
      </c>
      <c r="K183" s="117" t="s">
        <v>199</v>
      </c>
      <c r="L183" s="117" t="s">
        <v>199</v>
      </c>
      <c r="M183" s="117" t="s">
        <v>959</v>
      </c>
      <c r="N183" s="117" t="s">
        <v>960</v>
      </c>
      <c r="O183" s="120" t="s">
        <v>961</v>
      </c>
      <c r="P183" s="117" t="s">
        <v>668</v>
      </c>
      <c r="Q183" s="117" t="s">
        <v>673</v>
      </c>
      <c r="R183" s="117" t="s">
        <v>99</v>
      </c>
      <c r="S183" s="121">
        <v>45292</v>
      </c>
      <c r="T183" s="121">
        <v>45641</v>
      </c>
      <c r="U183" s="121" t="s">
        <v>199</v>
      </c>
      <c r="V183" s="129"/>
      <c r="W183" s="117"/>
      <c r="X183" s="117">
        <v>100</v>
      </c>
      <c r="Y183" s="117" t="s">
        <v>354</v>
      </c>
      <c r="Z183" s="117" t="s">
        <v>199</v>
      </c>
      <c r="AA183" s="117" t="s">
        <v>199</v>
      </c>
      <c r="AB183" s="117" t="s">
        <v>199</v>
      </c>
      <c r="AC183" s="117" t="s">
        <v>199</v>
      </c>
      <c r="AD183" s="117" t="s">
        <v>356</v>
      </c>
      <c r="AE183" s="117" t="s">
        <v>417</v>
      </c>
      <c r="AF183" s="117" t="s">
        <v>199</v>
      </c>
      <c r="AG183" s="117" t="s">
        <v>199</v>
      </c>
      <c r="AH183" s="117" t="s">
        <v>199</v>
      </c>
      <c r="AI183" s="117" t="s">
        <v>199</v>
      </c>
      <c r="AJ183" s="117" t="s">
        <v>199</v>
      </c>
      <c r="AK183" s="117" t="s">
        <v>199</v>
      </c>
      <c r="AL183" s="117" t="s">
        <v>958</v>
      </c>
    </row>
    <row r="184" spans="2:38" s="125" customFormat="1" ht="171" hidden="1">
      <c r="B184" s="117" t="s">
        <v>453</v>
      </c>
      <c r="C184" s="118" t="s">
        <v>859</v>
      </c>
      <c r="D184" s="117" t="s">
        <v>860</v>
      </c>
      <c r="E184" s="117" t="s">
        <v>861</v>
      </c>
      <c r="F184" s="117" t="s">
        <v>962</v>
      </c>
      <c r="G184" s="117"/>
      <c r="H184" s="117" t="s">
        <v>754</v>
      </c>
      <c r="I184" s="117" t="s">
        <v>863</v>
      </c>
      <c r="J184" s="117" t="s">
        <v>864</v>
      </c>
      <c r="K184" s="117" t="s">
        <v>199</v>
      </c>
      <c r="L184" s="117" t="s">
        <v>199</v>
      </c>
      <c r="M184" s="117" t="s">
        <v>963</v>
      </c>
      <c r="N184" s="117" t="s">
        <v>964</v>
      </c>
      <c r="O184" s="120" t="s">
        <v>965</v>
      </c>
      <c r="P184" s="117" t="s">
        <v>881</v>
      </c>
      <c r="Q184" s="117"/>
      <c r="R184" s="117" t="s">
        <v>220</v>
      </c>
      <c r="S184" s="121">
        <v>45566</v>
      </c>
      <c r="T184" s="121">
        <v>45641</v>
      </c>
      <c r="U184" s="121" t="s">
        <v>50</v>
      </c>
      <c r="V184" s="117">
        <v>100</v>
      </c>
      <c r="W184" s="117" t="s">
        <v>354</v>
      </c>
      <c r="X184" s="117">
        <v>50</v>
      </c>
      <c r="Y184" s="117" t="s">
        <v>354</v>
      </c>
      <c r="Z184" s="117" t="s">
        <v>199</v>
      </c>
      <c r="AA184" s="117" t="s">
        <v>199</v>
      </c>
      <c r="AB184" s="117" t="s">
        <v>199</v>
      </c>
      <c r="AC184" s="117" t="s">
        <v>199</v>
      </c>
      <c r="AD184" s="117" t="s">
        <v>209</v>
      </c>
      <c r="AE184" s="117" t="s">
        <v>199</v>
      </c>
      <c r="AF184" s="117" t="s">
        <v>199</v>
      </c>
      <c r="AG184" s="117" t="s">
        <v>199</v>
      </c>
      <c r="AH184" s="117" t="s">
        <v>199</v>
      </c>
      <c r="AI184" s="117" t="s">
        <v>199</v>
      </c>
      <c r="AJ184" s="117" t="s">
        <v>199</v>
      </c>
      <c r="AK184" s="117" t="s">
        <v>199</v>
      </c>
      <c r="AL184" s="117" t="s">
        <v>234</v>
      </c>
    </row>
    <row r="185" spans="2:38" s="125" customFormat="1" ht="171" hidden="1">
      <c r="B185" s="117" t="s">
        <v>453</v>
      </c>
      <c r="C185" s="118" t="s">
        <v>859</v>
      </c>
      <c r="D185" s="117" t="s">
        <v>860</v>
      </c>
      <c r="E185" s="117" t="s">
        <v>861</v>
      </c>
      <c r="F185" s="117" t="s">
        <v>962</v>
      </c>
      <c r="G185" s="117"/>
      <c r="H185" s="117" t="s">
        <v>754</v>
      </c>
      <c r="I185" s="117" t="s">
        <v>863</v>
      </c>
      <c r="J185" s="117" t="s">
        <v>864</v>
      </c>
      <c r="K185" s="117" t="s">
        <v>199</v>
      </c>
      <c r="L185" s="117" t="s">
        <v>199</v>
      </c>
      <c r="M185" s="117" t="s">
        <v>966</v>
      </c>
      <c r="N185" s="117" t="s">
        <v>967</v>
      </c>
      <c r="O185" s="120" t="s">
        <v>968</v>
      </c>
      <c r="P185" s="117" t="s">
        <v>881</v>
      </c>
      <c r="Q185" s="117"/>
      <c r="R185" s="117" t="s">
        <v>220</v>
      </c>
      <c r="S185" s="121">
        <v>45597</v>
      </c>
      <c r="T185" s="121">
        <v>45641</v>
      </c>
      <c r="U185" s="121" t="s">
        <v>50</v>
      </c>
      <c r="V185" s="122"/>
      <c r="W185" s="117"/>
      <c r="X185" s="117">
        <v>50</v>
      </c>
      <c r="Y185" s="117" t="s">
        <v>354</v>
      </c>
      <c r="Z185" s="117" t="s">
        <v>374</v>
      </c>
      <c r="AA185" s="117" t="s">
        <v>199</v>
      </c>
      <c r="AB185" s="117" t="s">
        <v>199</v>
      </c>
      <c r="AC185" s="117" t="s">
        <v>199</v>
      </c>
      <c r="AD185" s="117" t="s">
        <v>209</v>
      </c>
      <c r="AE185" s="117" t="s">
        <v>199</v>
      </c>
      <c r="AF185" s="117" t="s">
        <v>199</v>
      </c>
      <c r="AG185" s="117" t="s">
        <v>199</v>
      </c>
      <c r="AH185" s="117" t="s">
        <v>199</v>
      </c>
      <c r="AI185" s="117" t="s">
        <v>199</v>
      </c>
      <c r="AJ185" s="117" t="s">
        <v>199</v>
      </c>
      <c r="AK185" s="117" t="s">
        <v>199</v>
      </c>
      <c r="AL185" s="117" t="s">
        <v>234</v>
      </c>
    </row>
    <row r="186" spans="2:38" s="125" customFormat="1" ht="171" hidden="1">
      <c r="B186" s="117" t="s">
        <v>453</v>
      </c>
      <c r="C186" s="118" t="s">
        <v>859</v>
      </c>
      <c r="D186" s="117" t="s">
        <v>860</v>
      </c>
      <c r="E186" s="117" t="s">
        <v>861</v>
      </c>
      <c r="F186" s="117" t="s">
        <v>969</v>
      </c>
      <c r="G186" s="117"/>
      <c r="H186" s="117" t="s">
        <v>754</v>
      </c>
      <c r="I186" s="117" t="s">
        <v>863</v>
      </c>
      <c r="J186" s="117" t="s">
        <v>864</v>
      </c>
      <c r="K186" s="117" t="s">
        <v>199</v>
      </c>
      <c r="L186" s="117" t="s">
        <v>199</v>
      </c>
      <c r="M186" s="117" t="s">
        <v>970</v>
      </c>
      <c r="N186" s="117" t="s">
        <v>971</v>
      </c>
      <c r="O186" s="120" t="s">
        <v>972</v>
      </c>
      <c r="P186" s="117" t="s">
        <v>881</v>
      </c>
      <c r="Q186" s="117"/>
      <c r="R186" s="117" t="s">
        <v>220</v>
      </c>
      <c r="S186" s="121">
        <v>45292</v>
      </c>
      <c r="T186" s="121">
        <v>45641</v>
      </c>
      <c r="U186" s="121" t="s">
        <v>512</v>
      </c>
      <c r="V186" s="122"/>
      <c r="W186" s="117"/>
      <c r="X186" s="117">
        <v>100</v>
      </c>
      <c r="Y186" s="117" t="s">
        <v>354</v>
      </c>
      <c r="Z186" s="117" t="s">
        <v>355</v>
      </c>
      <c r="AA186" s="117" t="s">
        <v>199</v>
      </c>
      <c r="AB186" s="117" t="s">
        <v>199</v>
      </c>
      <c r="AC186" s="117" t="s">
        <v>199</v>
      </c>
      <c r="AD186" s="117" t="s">
        <v>357</v>
      </c>
      <c r="AE186" s="117" t="s">
        <v>199</v>
      </c>
      <c r="AF186" s="117" t="s">
        <v>199</v>
      </c>
      <c r="AG186" s="117" t="s">
        <v>199</v>
      </c>
      <c r="AH186" s="117" t="s">
        <v>199</v>
      </c>
      <c r="AI186" s="117" t="s">
        <v>199</v>
      </c>
      <c r="AJ186" s="117" t="s">
        <v>199</v>
      </c>
      <c r="AK186" s="117" t="s">
        <v>199</v>
      </c>
      <c r="AL186" s="117" t="s">
        <v>234</v>
      </c>
    </row>
    <row r="187" spans="2:38" s="125" customFormat="1" ht="228" hidden="1">
      <c r="B187" s="117" t="s">
        <v>453</v>
      </c>
      <c r="C187" s="118" t="s">
        <v>859</v>
      </c>
      <c r="D187" s="117" t="s">
        <v>860</v>
      </c>
      <c r="E187" s="117" t="s">
        <v>861</v>
      </c>
      <c r="F187" s="117" t="s">
        <v>973</v>
      </c>
      <c r="G187" s="117"/>
      <c r="H187" s="117" t="s">
        <v>754</v>
      </c>
      <c r="I187" s="117" t="s">
        <v>863</v>
      </c>
      <c r="J187" s="117" t="s">
        <v>864</v>
      </c>
      <c r="K187" s="117" t="s">
        <v>199</v>
      </c>
      <c r="L187" s="117" t="s">
        <v>199</v>
      </c>
      <c r="M187" s="117" t="s">
        <v>974</v>
      </c>
      <c r="N187" s="117" t="s">
        <v>975</v>
      </c>
      <c r="O187" s="120" t="s">
        <v>976</v>
      </c>
      <c r="P187" s="117" t="s">
        <v>704</v>
      </c>
      <c r="Q187" s="117" t="s">
        <v>977</v>
      </c>
      <c r="R187" s="117" t="s">
        <v>99</v>
      </c>
      <c r="S187" s="121">
        <v>45323</v>
      </c>
      <c r="T187" s="121">
        <v>45473</v>
      </c>
      <c r="U187" s="121" t="s">
        <v>512</v>
      </c>
      <c r="V187" s="129"/>
      <c r="W187" s="117"/>
      <c r="X187" s="117">
        <v>33</v>
      </c>
      <c r="Y187" s="117" t="s">
        <v>354</v>
      </c>
      <c r="Z187" s="117" t="s">
        <v>199</v>
      </c>
      <c r="AA187" s="117" t="s">
        <v>199</v>
      </c>
      <c r="AB187" s="117" t="s">
        <v>199</v>
      </c>
      <c r="AC187" s="117" t="s">
        <v>199</v>
      </c>
      <c r="AD187" s="117" t="s">
        <v>356</v>
      </c>
      <c r="AE187" s="117" t="s">
        <v>199</v>
      </c>
      <c r="AF187" s="117" t="s">
        <v>199</v>
      </c>
      <c r="AG187" s="117" t="s">
        <v>199</v>
      </c>
      <c r="AH187" s="117" t="s">
        <v>199</v>
      </c>
      <c r="AI187" s="117" t="s">
        <v>199</v>
      </c>
      <c r="AJ187" s="117" t="s">
        <v>199</v>
      </c>
      <c r="AK187" s="117" t="s">
        <v>199</v>
      </c>
      <c r="AL187" s="117" t="s">
        <v>958</v>
      </c>
    </row>
    <row r="188" spans="2:38" s="125" customFormat="1" ht="171" hidden="1">
      <c r="B188" s="117" t="s">
        <v>453</v>
      </c>
      <c r="C188" s="118" t="s">
        <v>859</v>
      </c>
      <c r="D188" s="117" t="s">
        <v>860</v>
      </c>
      <c r="E188" s="117" t="s">
        <v>861</v>
      </c>
      <c r="F188" s="117" t="s">
        <v>973</v>
      </c>
      <c r="G188" s="117"/>
      <c r="H188" s="117" t="s">
        <v>754</v>
      </c>
      <c r="I188" s="117" t="s">
        <v>863</v>
      </c>
      <c r="J188" s="117" t="s">
        <v>864</v>
      </c>
      <c r="K188" s="117" t="s">
        <v>199</v>
      </c>
      <c r="L188" s="117" t="s">
        <v>199</v>
      </c>
      <c r="M188" s="117" t="s">
        <v>978</v>
      </c>
      <c r="N188" s="117" t="s">
        <v>979</v>
      </c>
      <c r="O188" s="120" t="s">
        <v>980</v>
      </c>
      <c r="P188" s="117" t="s">
        <v>704</v>
      </c>
      <c r="Q188" s="117" t="s">
        <v>981</v>
      </c>
      <c r="R188" s="117" t="s">
        <v>99</v>
      </c>
      <c r="S188" s="121">
        <v>45323</v>
      </c>
      <c r="T188" s="121">
        <v>45442</v>
      </c>
      <c r="U188" s="121" t="s">
        <v>512</v>
      </c>
      <c r="V188" s="129"/>
      <c r="W188" s="117"/>
      <c r="X188" s="117">
        <v>33</v>
      </c>
      <c r="Y188" s="117" t="s">
        <v>423</v>
      </c>
      <c r="Z188" s="117" t="s">
        <v>199</v>
      </c>
      <c r="AA188" s="117" t="s">
        <v>199</v>
      </c>
      <c r="AB188" s="117" t="s">
        <v>199</v>
      </c>
      <c r="AC188" s="117" t="s">
        <v>199</v>
      </c>
      <c r="AD188" s="117" t="s">
        <v>356</v>
      </c>
      <c r="AE188" s="117" t="s">
        <v>487</v>
      </c>
      <c r="AF188" s="117" t="s">
        <v>199</v>
      </c>
      <c r="AG188" s="117" t="s">
        <v>199</v>
      </c>
      <c r="AH188" s="117" t="s">
        <v>199</v>
      </c>
      <c r="AI188" s="117" t="s">
        <v>199</v>
      </c>
      <c r="AJ188" s="117" t="s">
        <v>199</v>
      </c>
      <c r="AK188" s="117" t="s">
        <v>199</v>
      </c>
      <c r="AL188" s="117" t="s">
        <v>655</v>
      </c>
    </row>
    <row r="189" spans="2:38" s="125" customFormat="1" ht="171" hidden="1">
      <c r="B189" s="117" t="s">
        <v>453</v>
      </c>
      <c r="C189" s="118" t="s">
        <v>859</v>
      </c>
      <c r="D189" s="117" t="s">
        <v>860</v>
      </c>
      <c r="E189" s="117" t="s">
        <v>861</v>
      </c>
      <c r="F189" s="117" t="s">
        <v>973</v>
      </c>
      <c r="G189" s="117"/>
      <c r="H189" s="117" t="s">
        <v>754</v>
      </c>
      <c r="I189" s="117" t="s">
        <v>863</v>
      </c>
      <c r="J189" s="117" t="s">
        <v>864</v>
      </c>
      <c r="K189" s="117" t="s">
        <v>199</v>
      </c>
      <c r="L189" s="117" t="s">
        <v>199</v>
      </c>
      <c r="M189" s="117" t="s">
        <v>982</v>
      </c>
      <c r="N189" s="117" t="s">
        <v>983</v>
      </c>
      <c r="O189" s="120" t="s">
        <v>984</v>
      </c>
      <c r="P189" s="117" t="s">
        <v>668</v>
      </c>
      <c r="Q189" s="117" t="s">
        <v>985</v>
      </c>
      <c r="R189" s="117" t="s">
        <v>99</v>
      </c>
      <c r="S189" s="121">
        <v>45306</v>
      </c>
      <c r="T189" s="121">
        <v>45641</v>
      </c>
      <c r="U189" s="121" t="s">
        <v>512</v>
      </c>
      <c r="V189" s="129"/>
      <c r="W189" s="117"/>
      <c r="X189" s="117">
        <v>33</v>
      </c>
      <c r="Y189" s="117" t="s">
        <v>423</v>
      </c>
      <c r="Z189" s="117" t="s">
        <v>487</v>
      </c>
      <c r="AA189" s="117" t="s">
        <v>199</v>
      </c>
      <c r="AB189" s="117" t="s">
        <v>199</v>
      </c>
      <c r="AC189" s="117" t="s">
        <v>199</v>
      </c>
      <c r="AD189" s="117" t="s">
        <v>356</v>
      </c>
      <c r="AE189" s="117" t="s">
        <v>487</v>
      </c>
      <c r="AF189" s="117" t="s">
        <v>199</v>
      </c>
      <c r="AG189" s="117" t="s">
        <v>199</v>
      </c>
      <c r="AH189" s="117" t="s">
        <v>199</v>
      </c>
      <c r="AI189" s="117" t="s">
        <v>199</v>
      </c>
      <c r="AJ189" s="117" t="s">
        <v>199</v>
      </c>
      <c r="AK189" s="117" t="s">
        <v>199</v>
      </c>
      <c r="AL189" s="117" t="s">
        <v>655</v>
      </c>
    </row>
    <row r="190" spans="2:38" s="125" customFormat="1" ht="171" hidden="1">
      <c r="B190" s="117" t="s">
        <v>453</v>
      </c>
      <c r="C190" s="118" t="s">
        <v>859</v>
      </c>
      <c r="D190" s="117" t="s">
        <v>860</v>
      </c>
      <c r="E190" s="117" t="s">
        <v>861</v>
      </c>
      <c r="F190" s="117" t="s">
        <v>973</v>
      </c>
      <c r="G190" s="117"/>
      <c r="H190" s="117" t="s">
        <v>754</v>
      </c>
      <c r="I190" s="117" t="s">
        <v>863</v>
      </c>
      <c r="J190" s="117" t="s">
        <v>864</v>
      </c>
      <c r="K190" s="117" t="s">
        <v>199</v>
      </c>
      <c r="L190" s="117" t="s">
        <v>199</v>
      </c>
      <c r="M190" s="117" t="s">
        <v>986</v>
      </c>
      <c r="N190" s="117" t="s">
        <v>987</v>
      </c>
      <c r="O190" s="120" t="s">
        <v>988</v>
      </c>
      <c r="P190" s="117" t="s">
        <v>881</v>
      </c>
      <c r="Q190" s="117"/>
      <c r="R190" s="117" t="s">
        <v>220</v>
      </c>
      <c r="S190" s="121">
        <v>45352</v>
      </c>
      <c r="T190" s="121">
        <v>45641</v>
      </c>
      <c r="U190" s="121" t="s">
        <v>512</v>
      </c>
      <c r="V190" s="117"/>
      <c r="W190" s="117"/>
      <c r="X190" s="117">
        <v>100</v>
      </c>
      <c r="Y190" s="117" t="s">
        <v>354</v>
      </c>
      <c r="Z190" s="117" t="s">
        <v>199</v>
      </c>
      <c r="AA190" s="117" t="s">
        <v>199</v>
      </c>
      <c r="AB190" s="117" t="s">
        <v>199</v>
      </c>
      <c r="AC190" s="117" t="s">
        <v>199</v>
      </c>
      <c r="AD190" s="117" t="s">
        <v>356</v>
      </c>
      <c r="AE190" s="117"/>
      <c r="AF190" s="117" t="s">
        <v>199</v>
      </c>
      <c r="AG190" s="117" t="s">
        <v>199</v>
      </c>
      <c r="AH190" s="117" t="s">
        <v>199</v>
      </c>
      <c r="AI190" s="117" t="s">
        <v>199</v>
      </c>
      <c r="AJ190" s="117" t="s">
        <v>199</v>
      </c>
      <c r="AK190" s="117" t="s">
        <v>199</v>
      </c>
      <c r="AL190" s="117" t="s">
        <v>234</v>
      </c>
    </row>
    <row r="191" spans="2:38" s="125" customFormat="1" ht="171" hidden="1">
      <c r="B191" s="117" t="s">
        <v>453</v>
      </c>
      <c r="C191" s="117" t="s">
        <v>859</v>
      </c>
      <c r="D191" s="117" t="s">
        <v>860</v>
      </c>
      <c r="E191" s="117" t="s">
        <v>861</v>
      </c>
      <c r="F191" s="117" t="s">
        <v>973</v>
      </c>
      <c r="G191" s="117"/>
      <c r="H191" s="117" t="s">
        <v>754</v>
      </c>
      <c r="I191" s="117" t="s">
        <v>863</v>
      </c>
      <c r="J191" s="117" t="s">
        <v>989</v>
      </c>
      <c r="K191" s="117" t="s">
        <v>199</v>
      </c>
      <c r="L191" s="117" t="s">
        <v>199</v>
      </c>
      <c r="M191" s="117" t="s">
        <v>990</v>
      </c>
      <c r="N191" s="120" t="s">
        <v>991</v>
      </c>
      <c r="O191" s="117" t="s">
        <v>992</v>
      </c>
      <c r="P191" s="117" t="s">
        <v>287</v>
      </c>
      <c r="Q191" s="117"/>
      <c r="R191" s="121" t="s">
        <v>280</v>
      </c>
      <c r="S191" s="121">
        <v>45352</v>
      </c>
      <c r="T191" s="121">
        <v>45519</v>
      </c>
      <c r="U191" s="121" t="s">
        <v>220</v>
      </c>
      <c r="V191" s="122">
        <v>166880178</v>
      </c>
      <c r="W191" s="120" t="s">
        <v>288</v>
      </c>
      <c r="X191" s="117"/>
      <c r="Y191" s="117" t="s">
        <v>207</v>
      </c>
      <c r="Z191" s="117" t="s">
        <v>245</v>
      </c>
      <c r="AA191" s="117" t="s">
        <v>208</v>
      </c>
      <c r="AB191" s="117" t="s">
        <v>199</v>
      </c>
      <c r="AC191" s="117" t="s">
        <v>199</v>
      </c>
      <c r="AD191" s="117" t="s">
        <v>356</v>
      </c>
      <c r="AE191" s="117" t="s">
        <v>248</v>
      </c>
      <c r="AF191" s="117" t="s">
        <v>199</v>
      </c>
      <c r="AG191" s="117" t="s">
        <v>199</v>
      </c>
      <c r="AH191" s="117" t="s">
        <v>199</v>
      </c>
      <c r="AI191" s="117" t="s">
        <v>199</v>
      </c>
      <c r="AJ191" s="117" t="s">
        <v>199</v>
      </c>
      <c r="AK191" s="117" t="s">
        <v>199</v>
      </c>
      <c r="AL191" s="117" t="s">
        <v>283</v>
      </c>
    </row>
    <row r="192" spans="2:38" s="125" customFormat="1" ht="171" hidden="1">
      <c r="B192" s="117" t="s">
        <v>453</v>
      </c>
      <c r="C192" s="117" t="s">
        <v>859</v>
      </c>
      <c r="D192" s="117" t="s">
        <v>860</v>
      </c>
      <c r="E192" s="117" t="s">
        <v>861</v>
      </c>
      <c r="F192" s="117" t="s">
        <v>973</v>
      </c>
      <c r="G192" s="117"/>
      <c r="H192" s="117" t="s">
        <v>754</v>
      </c>
      <c r="I192" s="117" t="s">
        <v>863</v>
      </c>
      <c r="J192" s="117" t="s">
        <v>989</v>
      </c>
      <c r="K192" s="117" t="s">
        <v>199</v>
      </c>
      <c r="L192" s="117" t="s">
        <v>199</v>
      </c>
      <c r="M192" s="117" t="s">
        <v>993</v>
      </c>
      <c r="N192" s="120" t="s">
        <v>994</v>
      </c>
      <c r="O192" s="117" t="s">
        <v>995</v>
      </c>
      <c r="P192" s="117" t="s">
        <v>279</v>
      </c>
      <c r="Q192" s="117"/>
      <c r="R192" s="121" t="s">
        <v>280</v>
      </c>
      <c r="S192" s="121">
        <v>45352</v>
      </c>
      <c r="T192" s="121">
        <v>45519</v>
      </c>
      <c r="U192" s="121" t="s">
        <v>220</v>
      </c>
      <c r="V192" s="122">
        <v>88517466</v>
      </c>
      <c r="W192" s="120">
        <v>168</v>
      </c>
      <c r="X192" s="117"/>
      <c r="Y192" s="117" t="s">
        <v>207</v>
      </c>
      <c r="Z192" s="117" t="s">
        <v>245</v>
      </c>
      <c r="AA192" s="117" t="s">
        <v>208</v>
      </c>
      <c r="AB192" s="117" t="s">
        <v>199</v>
      </c>
      <c r="AC192" s="117" t="s">
        <v>199</v>
      </c>
      <c r="AD192" s="117" t="s">
        <v>356</v>
      </c>
      <c r="AE192" s="117" t="s">
        <v>248</v>
      </c>
      <c r="AF192" s="117" t="s">
        <v>199</v>
      </c>
      <c r="AG192" s="117" t="s">
        <v>199</v>
      </c>
      <c r="AH192" s="117" t="s">
        <v>199</v>
      </c>
      <c r="AI192" s="117" t="s">
        <v>199</v>
      </c>
      <c r="AJ192" s="117" t="s">
        <v>199</v>
      </c>
      <c r="AK192" s="117" t="s">
        <v>199</v>
      </c>
      <c r="AL192" s="117" t="s">
        <v>283</v>
      </c>
    </row>
    <row r="193" spans="2:38" s="125" customFormat="1" ht="171" hidden="1">
      <c r="B193" s="117" t="s">
        <v>453</v>
      </c>
      <c r="C193" s="117" t="s">
        <v>859</v>
      </c>
      <c r="D193" s="117" t="s">
        <v>860</v>
      </c>
      <c r="E193" s="117" t="s">
        <v>861</v>
      </c>
      <c r="F193" s="117" t="s">
        <v>973</v>
      </c>
      <c r="G193" s="117"/>
      <c r="H193" s="117" t="s">
        <v>754</v>
      </c>
      <c r="I193" s="117" t="s">
        <v>863</v>
      </c>
      <c r="J193" s="117" t="s">
        <v>989</v>
      </c>
      <c r="K193" s="117" t="s">
        <v>199</v>
      </c>
      <c r="L193" s="117" t="s">
        <v>199</v>
      </c>
      <c r="M193" s="117" t="s">
        <v>996</v>
      </c>
      <c r="N193" s="120" t="s">
        <v>997</v>
      </c>
      <c r="O193" s="117" t="s">
        <v>998</v>
      </c>
      <c r="P193" s="117" t="s">
        <v>999</v>
      </c>
      <c r="Q193" s="117"/>
      <c r="R193" s="121" t="s">
        <v>280</v>
      </c>
      <c r="S193" s="121">
        <v>45352</v>
      </c>
      <c r="T193" s="121">
        <v>45519</v>
      </c>
      <c r="U193" s="121" t="s">
        <v>220</v>
      </c>
      <c r="V193" s="122">
        <v>32540022</v>
      </c>
      <c r="W193" s="120">
        <v>164</v>
      </c>
      <c r="X193" s="117"/>
      <c r="Y193" s="117" t="s">
        <v>207</v>
      </c>
      <c r="Z193" s="117" t="s">
        <v>245</v>
      </c>
      <c r="AA193" s="117" t="s">
        <v>208</v>
      </c>
      <c r="AB193" s="117" t="s">
        <v>199</v>
      </c>
      <c r="AC193" s="117" t="s">
        <v>199</v>
      </c>
      <c r="AD193" s="117" t="s">
        <v>356</v>
      </c>
      <c r="AE193" s="117" t="s">
        <v>248</v>
      </c>
      <c r="AF193" s="117" t="s">
        <v>199</v>
      </c>
      <c r="AG193" s="117" t="s">
        <v>199</v>
      </c>
      <c r="AH193" s="117" t="s">
        <v>199</v>
      </c>
      <c r="AI193" s="117" t="s">
        <v>199</v>
      </c>
      <c r="AJ193" s="117" t="s">
        <v>199</v>
      </c>
      <c r="AK193" s="117" t="s">
        <v>199</v>
      </c>
      <c r="AL193" s="117" t="s">
        <v>283</v>
      </c>
    </row>
    <row r="194" spans="2:38" s="125" customFormat="1" ht="171" hidden="1">
      <c r="B194" s="117" t="s">
        <v>453</v>
      </c>
      <c r="C194" s="117" t="s">
        <v>859</v>
      </c>
      <c r="D194" s="117" t="s">
        <v>860</v>
      </c>
      <c r="E194" s="117" t="s">
        <v>861</v>
      </c>
      <c r="F194" s="117" t="s">
        <v>973</v>
      </c>
      <c r="G194" s="117"/>
      <c r="H194" s="117" t="s">
        <v>754</v>
      </c>
      <c r="I194" s="117" t="s">
        <v>863</v>
      </c>
      <c r="J194" s="117" t="s">
        <v>989</v>
      </c>
      <c r="K194" s="117" t="s">
        <v>199</v>
      </c>
      <c r="L194" s="117" t="s">
        <v>199</v>
      </c>
      <c r="M194" s="117" t="s">
        <v>1000</v>
      </c>
      <c r="N194" s="120" t="s">
        <v>1001</v>
      </c>
      <c r="O194" s="117" t="s">
        <v>1002</v>
      </c>
      <c r="P194" s="117" t="s">
        <v>1003</v>
      </c>
      <c r="Q194" s="117"/>
      <c r="R194" s="121" t="s">
        <v>280</v>
      </c>
      <c r="S194" s="121">
        <v>45352</v>
      </c>
      <c r="T194" s="121">
        <v>45519</v>
      </c>
      <c r="U194" s="121" t="s">
        <v>220</v>
      </c>
      <c r="V194" s="122">
        <v>31500966</v>
      </c>
      <c r="W194" s="120">
        <v>154</v>
      </c>
      <c r="X194" s="117"/>
      <c r="Y194" s="117" t="s">
        <v>207</v>
      </c>
      <c r="Z194" s="117" t="s">
        <v>245</v>
      </c>
      <c r="AA194" s="117" t="s">
        <v>208</v>
      </c>
      <c r="AB194" s="117" t="s">
        <v>199</v>
      </c>
      <c r="AC194" s="117" t="s">
        <v>199</v>
      </c>
      <c r="AD194" s="117" t="s">
        <v>356</v>
      </c>
      <c r="AE194" s="117" t="s">
        <v>248</v>
      </c>
      <c r="AF194" s="117" t="s">
        <v>199</v>
      </c>
      <c r="AG194" s="117" t="s">
        <v>199</v>
      </c>
      <c r="AH194" s="117" t="s">
        <v>199</v>
      </c>
      <c r="AI194" s="117" t="s">
        <v>199</v>
      </c>
      <c r="AJ194" s="117" t="s">
        <v>199</v>
      </c>
      <c r="AK194" s="117" t="s">
        <v>199</v>
      </c>
      <c r="AL194" s="117" t="s">
        <v>294</v>
      </c>
    </row>
    <row r="195" spans="2:38" s="125" customFormat="1" ht="171" hidden="1">
      <c r="B195" s="117" t="s">
        <v>453</v>
      </c>
      <c r="C195" s="117" t="s">
        <v>859</v>
      </c>
      <c r="D195" s="117" t="s">
        <v>860</v>
      </c>
      <c r="E195" s="117" t="s">
        <v>861</v>
      </c>
      <c r="F195" s="117" t="s">
        <v>973</v>
      </c>
      <c r="G195" s="117"/>
      <c r="H195" s="117" t="s">
        <v>754</v>
      </c>
      <c r="I195" s="117" t="s">
        <v>863</v>
      </c>
      <c r="J195" s="117" t="s">
        <v>989</v>
      </c>
      <c r="K195" s="117" t="s">
        <v>199</v>
      </c>
      <c r="L195" s="117" t="s">
        <v>199</v>
      </c>
      <c r="M195" s="117" t="s">
        <v>1004</v>
      </c>
      <c r="N195" s="120" t="s">
        <v>1005</v>
      </c>
      <c r="O195" s="117" t="s">
        <v>1006</v>
      </c>
      <c r="P195" s="117" t="s">
        <v>287</v>
      </c>
      <c r="Q195" s="117"/>
      <c r="R195" s="121" t="s">
        <v>280</v>
      </c>
      <c r="S195" s="121">
        <v>45397</v>
      </c>
      <c r="T195" s="121">
        <v>45565</v>
      </c>
      <c r="U195" s="121" t="s">
        <v>220</v>
      </c>
      <c r="V195" s="117" t="s">
        <v>199</v>
      </c>
      <c r="W195" s="117" t="s">
        <v>199</v>
      </c>
      <c r="X195" s="117"/>
      <c r="Y195" s="117" t="s">
        <v>245</v>
      </c>
      <c r="Z195" s="117" t="s">
        <v>208</v>
      </c>
      <c r="AA195" s="117" t="s">
        <v>199</v>
      </c>
      <c r="AB195" s="117" t="s">
        <v>199</v>
      </c>
      <c r="AC195" s="117" t="s">
        <v>199</v>
      </c>
      <c r="AD195" s="117" t="s">
        <v>356</v>
      </c>
      <c r="AE195" s="117" t="s">
        <v>199</v>
      </c>
      <c r="AF195" s="117" t="s">
        <v>199</v>
      </c>
      <c r="AG195" s="117" t="s">
        <v>199</v>
      </c>
      <c r="AH195" s="117" t="s">
        <v>199</v>
      </c>
      <c r="AI195" s="117" t="s">
        <v>199</v>
      </c>
      <c r="AJ195" s="117" t="s">
        <v>199</v>
      </c>
      <c r="AK195" s="117" t="s">
        <v>199</v>
      </c>
      <c r="AL195" s="117" t="s">
        <v>283</v>
      </c>
    </row>
    <row r="196" spans="2:38" s="125" customFormat="1" ht="171" hidden="1">
      <c r="B196" s="117" t="s">
        <v>453</v>
      </c>
      <c r="C196" s="117" t="s">
        <v>859</v>
      </c>
      <c r="D196" s="117" t="s">
        <v>860</v>
      </c>
      <c r="E196" s="117" t="s">
        <v>861</v>
      </c>
      <c r="F196" s="117" t="s">
        <v>973</v>
      </c>
      <c r="G196" s="117"/>
      <c r="H196" s="117" t="s">
        <v>754</v>
      </c>
      <c r="I196" s="117" t="s">
        <v>863</v>
      </c>
      <c r="J196" s="117" t="s">
        <v>989</v>
      </c>
      <c r="K196" s="117" t="s">
        <v>199</v>
      </c>
      <c r="L196" s="117" t="s">
        <v>199</v>
      </c>
      <c r="M196" s="117" t="s">
        <v>1007</v>
      </c>
      <c r="N196" s="120" t="s">
        <v>1008</v>
      </c>
      <c r="O196" s="117" t="s">
        <v>1009</v>
      </c>
      <c r="P196" s="117" t="s">
        <v>279</v>
      </c>
      <c r="Q196" s="117"/>
      <c r="R196" s="121" t="s">
        <v>280</v>
      </c>
      <c r="S196" s="121">
        <v>45397</v>
      </c>
      <c r="T196" s="121">
        <v>45565</v>
      </c>
      <c r="U196" s="121" t="s">
        <v>220</v>
      </c>
      <c r="V196" s="117" t="s">
        <v>199</v>
      </c>
      <c r="W196" s="117" t="s">
        <v>199</v>
      </c>
      <c r="X196" s="117"/>
      <c r="Y196" s="117" t="s">
        <v>245</v>
      </c>
      <c r="Z196" s="117" t="s">
        <v>208</v>
      </c>
      <c r="AA196" s="117" t="s">
        <v>199</v>
      </c>
      <c r="AB196" s="117" t="s">
        <v>199</v>
      </c>
      <c r="AC196" s="117" t="s">
        <v>199</v>
      </c>
      <c r="AD196" s="117" t="s">
        <v>356</v>
      </c>
      <c r="AE196" s="117" t="s">
        <v>199</v>
      </c>
      <c r="AF196" s="117" t="s">
        <v>199</v>
      </c>
      <c r="AG196" s="117" t="s">
        <v>199</v>
      </c>
      <c r="AH196" s="117" t="s">
        <v>199</v>
      </c>
      <c r="AI196" s="117" t="s">
        <v>199</v>
      </c>
      <c r="AJ196" s="117" t="s">
        <v>199</v>
      </c>
      <c r="AK196" s="117" t="s">
        <v>199</v>
      </c>
      <c r="AL196" s="117" t="s">
        <v>283</v>
      </c>
    </row>
    <row r="197" spans="2:38" s="125" customFormat="1" ht="171" hidden="1">
      <c r="B197" s="117" t="s">
        <v>453</v>
      </c>
      <c r="C197" s="117" t="s">
        <v>859</v>
      </c>
      <c r="D197" s="117" t="s">
        <v>860</v>
      </c>
      <c r="E197" s="117" t="s">
        <v>861</v>
      </c>
      <c r="F197" s="117" t="s">
        <v>973</v>
      </c>
      <c r="G197" s="117"/>
      <c r="H197" s="117" t="s">
        <v>754</v>
      </c>
      <c r="I197" s="117" t="s">
        <v>863</v>
      </c>
      <c r="J197" s="117" t="s">
        <v>989</v>
      </c>
      <c r="K197" s="117" t="s">
        <v>199</v>
      </c>
      <c r="L197" s="117" t="s">
        <v>199</v>
      </c>
      <c r="M197" s="117" t="s">
        <v>1010</v>
      </c>
      <c r="N197" s="120" t="s">
        <v>1011</v>
      </c>
      <c r="O197" s="117" t="s">
        <v>1012</v>
      </c>
      <c r="P197" s="117" t="s">
        <v>999</v>
      </c>
      <c r="Q197" s="117"/>
      <c r="R197" s="121" t="s">
        <v>280</v>
      </c>
      <c r="S197" s="121">
        <v>45397</v>
      </c>
      <c r="T197" s="121">
        <v>45565</v>
      </c>
      <c r="U197" s="121" t="s">
        <v>220</v>
      </c>
      <c r="V197" s="117" t="s">
        <v>199</v>
      </c>
      <c r="W197" s="117" t="s">
        <v>199</v>
      </c>
      <c r="X197" s="117"/>
      <c r="Y197" s="117" t="s">
        <v>245</v>
      </c>
      <c r="Z197" s="117" t="s">
        <v>208</v>
      </c>
      <c r="AA197" s="117" t="s">
        <v>199</v>
      </c>
      <c r="AB197" s="117" t="s">
        <v>199</v>
      </c>
      <c r="AC197" s="117" t="s">
        <v>199</v>
      </c>
      <c r="AD197" s="117" t="s">
        <v>356</v>
      </c>
      <c r="AE197" s="117" t="s">
        <v>199</v>
      </c>
      <c r="AF197" s="117" t="s">
        <v>199</v>
      </c>
      <c r="AG197" s="117" t="s">
        <v>199</v>
      </c>
      <c r="AH197" s="117" t="s">
        <v>199</v>
      </c>
      <c r="AI197" s="117" t="s">
        <v>199</v>
      </c>
      <c r="AJ197" s="117" t="s">
        <v>199</v>
      </c>
      <c r="AK197" s="117" t="s">
        <v>199</v>
      </c>
      <c r="AL197" s="117" t="s">
        <v>283</v>
      </c>
    </row>
    <row r="198" spans="2:38" s="125" customFormat="1" ht="171" hidden="1">
      <c r="B198" s="117" t="s">
        <v>453</v>
      </c>
      <c r="C198" s="117" t="s">
        <v>859</v>
      </c>
      <c r="D198" s="117" t="s">
        <v>860</v>
      </c>
      <c r="E198" s="117" t="s">
        <v>861</v>
      </c>
      <c r="F198" s="117" t="s">
        <v>973</v>
      </c>
      <c r="G198" s="117"/>
      <c r="H198" s="117" t="s">
        <v>754</v>
      </c>
      <c r="I198" s="117" t="s">
        <v>863</v>
      </c>
      <c r="J198" s="117" t="s">
        <v>989</v>
      </c>
      <c r="K198" s="117" t="s">
        <v>199</v>
      </c>
      <c r="L198" s="117" t="s">
        <v>199</v>
      </c>
      <c r="M198" s="117" t="s">
        <v>1013</v>
      </c>
      <c r="N198" s="120" t="s">
        <v>1014</v>
      </c>
      <c r="O198" s="117" t="s">
        <v>1015</v>
      </c>
      <c r="P198" s="117" t="s">
        <v>1003</v>
      </c>
      <c r="Q198" s="117"/>
      <c r="R198" s="121" t="s">
        <v>280</v>
      </c>
      <c r="S198" s="121">
        <v>45397</v>
      </c>
      <c r="T198" s="121">
        <v>45565</v>
      </c>
      <c r="U198" s="121" t="s">
        <v>220</v>
      </c>
      <c r="V198" s="117" t="s">
        <v>199</v>
      </c>
      <c r="W198" s="117" t="s">
        <v>199</v>
      </c>
      <c r="X198" s="117"/>
      <c r="Y198" s="117" t="s">
        <v>245</v>
      </c>
      <c r="Z198" s="117" t="s">
        <v>208</v>
      </c>
      <c r="AA198" s="117" t="s">
        <v>199</v>
      </c>
      <c r="AB198" s="117" t="s">
        <v>199</v>
      </c>
      <c r="AC198" s="117" t="s">
        <v>199</v>
      </c>
      <c r="AD198" s="117" t="s">
        <v>356</v>
      </c>
      <c r="AE198" s="117" t="s">
        <v>199</v>
      </c>
      <c r="AF198" s="117" t="s">
        <v>199</v>
      </c>
      <c r="AG198" s="117" t="s">
        <v>199</v>
      </c>
      <c r="AH198" s="117" t="s">
        <v>199</v>
      </c>
      <c r="AI198" s="117" t="s">
        <v>199</v>
      </c>
      <c r="AJ198" s="117" t="s">
        <v>199</v>
      </c>
      <c r="AK198" s="117" t="s">
        <v>199</v>
      </c>
      <c r="AL198" s="117" t="s">
        <v>294</v>
      </c>
    </row>
    <row r="199" spans="2:38" s="125" customFormat="1" ht="171" hidden="1">
      <c r="B199" s="117" t="s">
        <v>453</v>
      </c>
      <c r="C199" s="117" t="s">
        <v>859</v>
      </c>
      <c r="D199" s="117" t="s">
        <v>860</v>
      </c>
      <c r="E199" s="117" t="s">
        <v>861</v>
      </c>
      <c r="F199" s="117" t="s">
        <v>973</v>
      </c>
      <c r="G199" s="117"/>
      <c r="H199" s="117" t="s">
        <v>754</v>
      </c>
      <c r="I199" s="117" t="s">
        <v>863</v>
      </c>
      <c r="J199" s="117" t="s">
        <v>989</v>
      </c>
      <c r="K199" s="117" t="s">
        <v>199</v>
      </c>
      <c r="L199" s="117" t="s">
        <v>199</v>
      </c>
      <c r="M199" s="117" t="s">
        <v>1016</v>
      </c>
      <c r="N199" s="120" t="s">
        <v>1017</v>
      </c>
      <c r="O199" s="117" t="s">
        <v>1018</v>
      </c>
      <c r="P199" s="117" t="s">
        <v>287</v>
      </c>
      <c r="Q199" s="117"/>
      <c r="R199" s="121" t="s">
        <v>280</v>
      </c>
      <c r="S199" s="121">
        <v>45458</v>
      </c>
      <c r="T199" s="121">
        <v>45626</v>
      </c>
      <c r="U199" s="121" t="s">
        <v>1019</v>
      </c>
      <c r="V199" s="143" t="s">
        <v>1020</v>
      </c>
      <c r="W199" s="120">
        <v>176</v>
      </c>
      <c r="X199" s="117"/>
      <c r="Y199" s="117" t="s">
        <v>245</v>
      </c>
      <c r="Z199" s="117" t="s">
        <v>208</v>
      </c>
      <c r="AA199" s="117" t="s">
        <v>199</v>
      </c>
      <c r="AB199" s="117" t="s">
        <v>199</v>
      </c>
      <c r="AC199" s="117" t="s">
        <v>199</v>
      </c>
      <c r="AD199" s="117" t="s">
        <v>356</v>
      </c>
      <c r="AE199" s="117" t="s">
        <v>199</v>
      </c>
      <c r="AF199" s="117" t="s">
        <v>199</v>
      </c>
      <c r="AG199" s="117" t="s">
        <v>199</v>
      </c>
      <c r="AH199" s="117" t="s">
        <v>199</v>
      </c>
      <c r="AI199" s="117" t="s">
        <v>199</v>
      </c>
      <c r="AJ199" s="117" t="s">
        <v>199</v>
      </c>
      <c r="AK199" s="117" t="s">
        <v>199</v>
      </c>
      <c r="AL199" s="117" t="s">
        <v>283</v>
      </c>
    </row>
    <row r="200" spans="2:38" s="125" customFormat="1" ht="171" hidden="1">
      <c r="B200" s="117" t="s">
        <v>453</v>
      </c>
      <c r="C200" s="117" t="s">
        <v>859</v>
      </c>
      <c r="D200" s="117" t="s">
        <v>860</v>
      </c>
      <c r="E200" s="117" t="s">
        <v>861</v>
      </c>
      <c r="F200" s="117" t="s">
        <v>973</v>
      </c>
      <c r="G200" s="117"/>
      <c r="H200" s="117" t="s">
        <v>754</v>
      </c>
      <c r="I200" s="117" t="s">
        <v>863</v>
      </c>
      <c r="J200" s="117" t="s">
        <v>989</v>
      </c>
      <c r="K200" s="117" t="s">
        <v>199</v>
      </c>
      <c r="L200" s="117" t="s">
        <v>199</v>
      </c>
      <c r="M200" s="117" t="s">
        <v>1021</v>
      </c>
      <c r="N200" s="120" t="s">
        <v>994</v>
      </c>
      <c r="O200" s="117" t="s">
        <v>1022</v>
      </c>
      <c r="P200" s="117" t="s">
        <v>279</v>
      </c>
      <c r="Q200" s="117"/>
      <c r="R200" s="121" t="s">
        <v>280</v>
      </c>
      <c r="S200" s="121">
        <v>45458</v>
      </c>
      <c r="T200" s="121">
        <v>45626</v>
      </c>
      <c r="U200" s="121" t="s">
        <v>1019</v>
      </c>
      <c r="V200" s="143" t="s">
        <v>1020</v>
      </c>
      <c r="W200" s="120">
        <v>176</v>
      </c>
      <c r="X200" s="117"/>
      <c r="Y200" s="117" t="s">
        <v>245</v>
      </c>
      <c r="Z200" s="117" t="s">
        <v>208</v>
      </c>
      <c r="AA200" s="117" t="s">
        <v>199</v>
      </c>
      <c r="AB200" s="117" t="s">
        <v>199</v>
      </c>
      <c r="AC200" s="117" t="s">
        <v>199</v>
      </c>
      <c r="AD200" s="117" t="s">
        <v>356</v>
      </c>
      <c r="AE200" s="117" t="s">
        <v>199</v>
      </c>
      <c r="AF200" s="117" t="s">
        <v>199</v>
      </c>
      <c r="AG200" s="117" t="s">
        <v>199</v>
      </c>
      <c r="AH200" s="117" t="s">
        <v>199</v>
      </c>
      <c r="AI200" s="117" t="s">
        <v>199</v>
      </c>
      <c r="AJ200" s="117" t="s">
        <v>199</v>
      </c>
      <c r="AK200" s="117" t="s">
        <v>199</v>
      </c>
      <c r="AL200" s="117" t="s">
        <v>283</v>
      </c>
    </row>
    <row r="201" spans="2:38" s="125" customFormat="1" ht="171" hidden="1">
      <c r="B201" s="117" t="s">
        <v>453</v>
      </c>
      <c r="C201" s="117" t="s">
        <v>859</v>
      </c>
      <c r="D201" s="117" t="s">
        <v>860</v>
      </c>
      <c r="E201" s="117" t="s">
        <v>861</v>
      </c>
      <c r="F201" s="117" t="s">
        <v>973</v>
      </c>
      <c r="G201" s="117"/>
      <c r="H201" s="117" t="s">
        <v>754</v>
      </c>
      <c r="I201" s="117" t="s">
        <v>863</v>
      </c>
      <c r="J201" s="117" t="s">
        <v>989</v>
      </c>
      <c r="K201" s="117" t="s">
        <v>199</v>
      </c>
      <c r="L201" s="117" t="s">
        <v>199</v>
      </c>
      <c r="M201" s="117" t="s">
        <v>1023</v>
      </c>
      <c r="N201" s="120" t="s">
        <v>997</v>
      </c>
      <c r="O201" s="117" t="s">
        <v>1024</v>
      </c>
      <c r="P201" s="117" t="s">
        <v>999</v>
      </c>
      <c r="Q201" s="117"/>
      <c r="R201" s="121" t="s">
        <v>280</v>
      </c>
      <c r="S201" s="121">
        <v>45458</v>
      </c>
      <c r="T201" s="121">
        <v>45626</v>
      </c>
      <c r="U201" s="121" t="s">
        <v>1019</v>
      </c>
      <c r="V201" s="143" t="s">
        <v>1020</v>
      </c>
      <c r="W201" s="120">
        <v>176</v>
      </c>
      <c r="X201" s="117"/>
      <c r="Y201" s="117" t="s">
        <v>245</v>
      </c>
      <c r="Z201" s="117" t="s">
        <v>208</v>
      </c>
      <c r="AA201" s="117" t="s">
        <v>199</v>
      </c>
      <c r="AB201" s="117" t="s">
        <v>199</v>
      </c>
      <c r="AC201" s="117" t="s">
        <v>199</v>
      </c>
      <c r="AD201" s="117" t="s">
        <v>356</v>
      </c>
      <c r="AE201" s="117" t="s">
        <v>199</v>
      </c>
      <c r="AF201" s="117" t="s">
        <v>199</v>
      </c>
      <c r="AG201" s="117" t="s">
        <v>199</v>
      </c>
      <c r="AH201" s="117" t="s">
        <v>199</v>
      </c>
      <c r="AI201" s="117" t="s">
        <v>199</v>
      </c>
      <c r="AJ201" s="117" t="s">
        <v>199</v>
      </c>
      <c r="AK201" s="117" t="s">
        <v>199</v>
      </c>
      <c r="AL201" s="117" t="s">
        <v>283</v>
      </c>
    </row>
    <row r="202" spans="2:38" s="125" customFormat="1" ht="171" hidden="1">
      <c r="B202" s="117" t="s">
        <v>453</v>
      </c>
      <c r="C202" s="117" t="s">
        <v>859</v>
      </c>
      <c r="D202" s="117" t="s">
        <v>860</v>
      </c>
      <c r="E202" s="117" t="s">
        <v>861</v>
      </c>
      <c r="F202" s="117" t="s">
        <v>973</v>
      </c>
      <c r="G202" s="117"/>
      <c r="H202" s="117" t="s">
        <v>754</v>
      </c>
      <c r="I202" s="117" t="s">
        <v>863</v>
      </c>
      <c r="J202" s="117" t="s">
        <v>989</v>
      </c>
      <c r="K202" s="117" t="s">
        <v>199</v>
      </c>
      <c r="L202" s="117" t="s">
        <v>199</v>
      </c>
      <c r="M202" s="117" t="s">
        <v>1025</v>
      </c>
      <c r="N202" s="117" t="s">
        <v>1001</v>
      </c>
      <c r="O202" s="117" t="s">
        <v>1026</v>
      </c>
      <c r="P202" s="117" t="s">
        <v>1003</v>
      </c>
      <c r="Q202" s="117"/>
      <c r="R202" s="121" t="s">
        <v>280</v>
      </c>
      <c r="S202" s="121">
        <v>45458</v>
      </c>
      <c r="T202" s="121">
        <v>45626</v>
      </c>
      <c r="U202" s="121" t="s">
        <v>1019</v>
      </c>
      <c r="V202" s="143" t="s">
        <v>1020</v>
      </c>
      <c r="W202" s="120">
        <v>176</v>
      </c>
      <c r="X202" s="117"/>
      <c r="Y202" s="117" t="s">
        <v>245</v>
      </c>
      <c r="Z202" s="117" t="s">
        <v>208</v>
      </c>
      <c r="AA202" s="117" t="s">
        <v>199</v>
      </c>
      <c r="AB202" s="117" t="s">
        <v>199</v>
      </c>
      <c r="AC202" s="117" t="s">
        <v>199</v>
      </c>
      <c r="AD202" s="117" t="s">
        <v>356</v>
      </c>
      <c r="AE202" s="117" t="s">
        <v>199</v>
      </c>
      <c r="AF202" s="117" t="s">
        <v>199</v>
      </c>
      <c r="AG202" s="117" t="s">
        <v>199</v>
      </c>
      <c r="AH202" s="117" t="s">
        <v>199</v>
      </c>
      <c r="AI202" s="117" t="s">
        <v>199</v>
      </c>
      <c r="AJ202" s="117" t="s">
        <v>199</v>
      </c>
      <c r="AK202" s="117" t="s">
        <v>199</v>
      </c>
      <c r="AL202" s="117" t="s">
        <v>294</v>
      </c>
    </row>
    <row r="203" spans="2:38" s="125" customFormat="1" ht="171" hidden="1">
      <c r="B203" s="117" t="s">
        <v>453</v>
      </c>
      <c r="C203" s="118" t="s">
        <v>859</v>
      </c>
      <c r="D203" s="117" t="s">
        <v>1027</v>
      </c>
      <c r="E203" s="117" t="s">
        <v>1028</v>
      </c>
      <c r="F203" s="117" t="s">
        <v>1029</v>
      </c>
      <c r="G203" s="117"/>
      <c r="H203" s="117" t="s">
        <v>754</v>
      </c>
      <c r="I203" s="117" t="s">
        <v>863</v>
      </c>
      <c r="J203" s="117" t="s">
        <v>864</v>
      </c>
      <c r="K203" s="117" t="s">
        <v>199</v>
      </c>
      <c r="L203" s="117" t="s">
        <v>199</v>
      </c>
      <c r="M203" s="117" t="s">
        <v>1030</v>
      </c>
      <c r="N203" s="117" t="s">
        <v>1031</v>
      </c>
      <c r="O203" s="120" t="s">
        <v>1032</v>
      </c>
      <c r="P203" s="151" t="s">
        <v>764</v>
      </c>
      <c r="Q203" s="151" t="s">
        <v>765</v>
      </c>
      <c r="R203" s="117" t="s">
        <v>199</v>
      </c>
      <c r="S203" s="153">
        <v>45323</v>
      </c>
      <c r="T203" s="153">
        <v>45443</v>
      </c>
      <c r="U203" s="121" t="s">
        <v>199</v>
      </c>
      <c r="V203" s="122"/>
      <c r="W203" s="117"/>
      <c r="X203" s="123">
        <v>0.3</v>
      </c>
      <c r="Y203" s="117" t="s">
        <v>400</v>
      </c>
      <c r="Z203" s="117" t="s">
        <v>208</v>
      </c>
      <c r="AA203" s="117" t="s">
        <v>207</v>
      </c>
      <c r="AB203" s="117" t="s">
        <v>199</v>
      </c>
      <c r="AC203" s="117" t="s">
        <v>199</v>
      </c>
      <c r="AD203" s="117" t="s">
        <v>364</v>
      </c>
      <c r="AE203" s="117" t="s">
        <v>199</v>
      </c>
      <c r="AF203" s="117" t="s">
        <v>199</v>
      </c>
      <c r="AG203" s="117" t="s">
        <v>199</v>
      </c>
      <c r="AH203" s="117" t="s">
        <v>199</v>
      </c>
      <c r="AI203" s="117" t="s">
        <v>199</v>
      </c>
      <c r="AJ203" s="117" t="s">
        <v>402</v>
      </c>
      <c r="AK203" s="117" t="s">
        <v>695</v>
      </c>
      <c r="AL203" s="117" t="s">
        <v>767</v>
      </c>
    </row>
    <row r="204" spans="2:38" s="125" customFormat="1" ht="171" hidden="1">
      <c r="B204" s="117" t="s">
        <v>453</v>
      </c>
      <c r="C204" s="118" t="s">
        <v>859</v>
      </c>
      <c r="D204" s="117" t="s">
        <v>1027</v>
      </c>
      <c r="E204" s="117" t="s">
        <v>1028</v>
      </c>
      <c r="F204" s="117" t="s">
        <v>1029</v>
      </c>
      <c r="G204" s="117"/>
      <c r="H204" s="117" t="s">
        <v>754</v>
      </c>
      <c r="I204" s="117" t="s">
        <v>863</v>
      </c>
      <c r="J204" s="117" t="s">
        <v>864</v>
      </c>
      <c r="K204" s="117" t="s">
        <v>199</v>
      </c>
      <c r="L204" s="117" t="s">
        <v>199</v>
      </c>
      <c r="M204" s="117" t="s">
        <v>1033</v>
      </c>
      <c r="N204" s="117" t="s">
        <v>1034</v>
      </c>
      <c r="O204" s="120" t="s">
        <v>1035</v>
      </c>
      <c r="P204" s="151" t="s">
        <v>764</v>
      </c>
      <c r="Q204" s="151" t="s">
        <v>765</v>
      </c>
      <c r="R204" s="117" t="s">
        <v>199</v>
      </c>
      <c r="S204" s="153">
        <v>45444</v>
      </c>
      <c r="T204" s="153">
        <v>45565</v>
      </c>
      <c r="U204" s="121" t="s">
        <v>199</v>
      </c>
      <c r="V204" s="122"/>
      <c r="W204" s="117"/>
      <c r="X204" s="123">
        <v>0.3</v>
      </c>
      <c r="Y204" s="117" t="s">
        <v>400</v>
      </c>
      <c r="Z204" s="117" t="s">
        <v>208</v>
      </c>
      <c r="AA204" s="117" t="s">
        <v>207</v>
      </c>
      <c r="AB204" s="117" t="s">
        <v>199</v>
      </c>
      <c r="AC204" s="117" t="s">
        <v>199</v>
      </c>
      <c r="AD204" s="117" t="s">
        <v>364</v>
      </c>
      <c r="AE204" s="117" t="s">
        <v>199</v>
      </c>
      <c r="AF204" s="117" t="s">
        <v>199</v>
      </c>
      <c r="AG204" s="117" t="s">
        <v>199</v>
      </c>
      <c r="AH204" s="117" t="s">
        <v>199</v>
      </c>
      <c r="AI204" s="117" t="s">
        <v>199</v>
      </c>
      <c r="AJ204" s="117" t="s">
        <v>402</v>
      </c>
      <c r="AK204" s="117" t="s">
        <v>695</v>
      </c>
      <c r="AL204" s="117" t="s">
        <v>767</v>
      </c>
    </row>
    <row r="205" spans="2:38" s="125" customFormat="1" ht="171" hidden="1">
      <c r="B205" s="117" t="s">
        <v>453</v>
      </c>
      <c r="C205" s="118" t="s">
        <v>859</v>
      </c>
      <c r="D205" s="117" t="s">
        <v>1027</v>
      </c>
      <c r="E205" s="117" t="s">
        <v>1028</v>
      </c>
      <c r="F205" s="117" t="s">
        <v>1029</v>
      </c>
      <c r="G205" s="117"/>
      <c r="H205" s="117" t="s">
        <v>754</v>
      </c>
      <c r="I205" s="117" t="s">
        <v>863</v>
      </c>
      <c r="J205" s="117" t="s">
        <v>864</v>
      </c>
      <c r="K205" s="117" t="s">
        <v>199</v>
      </c>
      <c r="L205" s="117" t="s">
        <v>199</v>
      </c>
      <c r="M205" s="117" t="s">
        <v>1036</v>
      </c>
      <c r="N205" s="117" t="s">
        <v>1037</v>
      </c>
      <c r="O205" s="120" t="s">
        <v>1038</v>
      </c>
      <c r="P205" s="151" t="s">
        <v>764</v>
      </c>
      <c r="Q205" s="151" t="s">
        <v>765</v>
      </c>
      <c r="R205" s="117" t="s">
        <v>199</v>
      </c>
      <c r="S205" s="153">
        <v>45566</v>
      </c>
      <c r="T205" s="153">
        <v>45657</v>
      </c>
      <c r="U205" s="121" t="s">
        <v>199</v>
      </c>
      <c r="V205" s="122"/>
      <c r="W205" s="117"/>
      <c r="X205" s="123">
        <v>0.4</v>
      </c>
      <c r="Y205" s="117" t="s">
        <v>400</v>
      </c>
      <c r="Z205" s="117" t="s">
        <v>208</v>
      </c>
      <c r="AA205" s="117" t="s">
        <v>207</v>
      </c>
      <c r="AB205" s="117" t="s">
        <v>199</v>
      </c>
      <c r="AC205" s="117" t="s">
        <v>199</v>
      </c>
      <c r="AD205" s="117" t="s">
        <v>364</v>
      </c>
      <c r="AE205" s="117" t="s">
        <v>199</v>
      </c>
      <c r="AF205" s="117" t="s">
        <v>199</v>
      </c>
      <c r="AG205" s="117" t="s">
        <v>199</v>
      </c>
      <c r="AH205" s="117" t="s">
        <v>199</v>
      </c>
      <c r="AI205" s="117" t="s">
        <v>199</v>
      </c>
      <c r="AJ205" s="117" t="s">
        <v>402</v>
      </c>
      <c r="AK205" s="117" t="s">
        <v>695</v>
      </c>
      <c r="AL205" s="117" t="s">
        <v>767</v>
      </c>
    </row>
    <row r="206" spans="2:38" s="125" customFormat="1" ht="171" hidden="1">
      <c r="B206" s="117" t="s">
        <v>453</v>
      </c>
      <c r="C206" s="118" t="s">
        <v>859</v>
      </c>
      <c r="D206" s="117" t="s">
        <v>1027</v>
      </c>
      <c r="E206" s="117" t="s">
        <v>1028</v>
      </c>
      <c r="F206" s="117" t="s">
        <v>1029</v>
      </c>
      <c r="G206" s="117"/>
      <c r="H206" s="117" t="s">
        <v>754</v>
      </c>
      <c r="I206" s="117" t="s">
        <v>863</v>
      </c>
      <c r="J206" s="117" t="s">
        <v>864</v>
      </c>
      <c r="K206" s="117" t="s">
        <v>199</v>
      </c>
      <c r="L206" s="117" t="s">
        <v>199</v>
      </c>
      <c r="M206" s="117" t="s">
        <v>1039</v>
      </c>
      <c r="N206" s="117" t="s">
        <v>1040</v>
      </c>
      <c r="O206" s="117" t="s">
        <v>1041</v>
      </c>
      <c r="P206" s="117" t="s">
        <v>881</v>
      </c>
      <c r="Q206" s="117"/>
      <c r="R206" s="117" t="s">
        <v>220</v>
      </c>
      <c r="S206" s="121">
        <v>45352</v>
      </c>
      <c r="T206" s="121">
        <v>45504</v>
      </c>
      <c r="U206" s="121" t="s">
        <v>281</v>
      </c>
      <c r="V206" s="122"/>
      <c r="W206" s="117"/>
      <c r="X206" s="117">
        <v>50</v>
      </c>
      <c r="Y206" s="117" t="s">
        <v>354</v>
      </c>
      <c r="Z206" s="117" t="s">
        <v>199</v>
      </c>
      <c r="AA206" s="117" t="s">
        <v>199</v>
      </c>
      <c r="AB206" s="117" t="s">
        <v>199</v>
      </c>
      <c r="AC206" s="117" t="s">
        <v>199</v>
      </c>
      <c r="AD206" s="117" t="s">
        <v>209</v>
      </c>
      <c r="AE206" s="117" t="s">
        <v>199</v>
      </c>
      <c r="AF206" s="117" t="s">
        <v>199</v>
      </c>
      <c r="AG206" s="117" t="s">
        <v>199</v>
      </c>
      <c r="AH206" s="117" t="s">
        <v>199</v>
      </c>
      <c r="AI206" s="117" t="s">
        <v>199</v>
      </c>
      <c r="AJ206" s="117" t="s">
        <v>199</v>
      </c>
      <c r="AK206" s="117" t="s">
        <v>199</v>
      </c>
      <c r="AL206" s="117" t="s">
        <v>234</v>
      </c>
    </row>
    <row r="207" spans="2:38" s="125" customFormat="1" ht="171" hidden="1">
      <c r="B207" s="117" t="s">
        <v>453</v>
      </c>
      <c r="C207" s="118" t="s">
        <v>859</v>
      </c>
      <c r="D207" s="117" t="s">
        <v>1027</v>
      </c>
      <c r="E207" s="117" t="s">
        <v>1028</v>
      </c>
      <c r="F207" s="117" t="s">
        <v>1029</v>
      </c>
      <c r="G207" s="117"/>
      <c r="H207" s="117" t="s">
        <v>754</v>
      </c>
      <c r="I207" s="117" t="s">
        <v>863</v>
      </c>
      <c r="J207" s="117" t="s">
        <v>864</v>
      </c>
      <c r="K207" s="117" t="s">
        <v>199</v>
      </c>
      <c r="L207" s="117" t="s">
        <v>199</v>
      </c>
      <c r="M207" s="117" t="s">
        <v>1042</v>
      </c>
      <c r="N207" s="117" t="s">
        <v>1043</v>
      </c>
      <c r="O207" s="120" t="s">
        <v>1044</v>
      </c>
      <c r="P207" s="117" t="s">
        <v>881</v>
      </c>
      <c r="Q207" s="117"/>
      <c r="R207" s="117" t="s">
        <v>220</v>
      </c>
      <c r="S207" s="121">
        <v>45536</v>
      </c>
      <c r="T207" s="121">
        <v>45626</v>
      </c>
      <c r="U207" s="121" t="s">
        <v>281</v>
      </c>
      <c r="V207" s="117">
        <v>100</v>
      </c>
      <c r="W207" s="117" t="s">
        <v>354</v>
      </c>
      <c r="X207" s="117">
        <v>50</v>
      </c>
      <c r="Y207" s="117" t="s">
        <v>354</v>
      </c>
      <c r="Z207" s="117" t="s">
        <v>199</v>
      </c>
      <c r="AA207" s="117" t="s">
        <v>199</v>
      </c>
      <c r="AB207" s="117" t="s">
        <v>199</v>
      </c>
      <c r="AC207" s="117" t="s">
        <v>199</v>
      </c>
      <c r="AD207" s="117" t="s">
        <v>209</v>
      </c>
      <c r="AE207" s="117" t="s">
        <v>199</v>
      </c>
      <c r="AF207" s="117" t="s">
        <v>199</v>
      </c>
      <c r="AG207" s="117" t="s">
        <v>199</v>
      </c>
      <c r="AH207" s="117" t="s">
        <v>199</v>
      </c>
      <c r="AI207" s="117" t="s">
        <v>199</v>
      </c>
      <c r="AJ207" s="117" t="s">
        <v>199</v>
      </c>
      <c r="AK207" s="117" t="s">
        <v>199</v>
      </c>
      <c r="AL207" s="117" t="s">
        <v>234</v>
      </c>
    </row>
    <row r="208" spans="2:38" s="125" customFormat="1" ht="171" hidden="1">
      <c r="B208" s="117" t="s">
        <v>453</v>
      </c>
      <c r="C208" s="118" t="s">
        <v>859</v>
      </c>
      <c r="D208" s="117" t="s">
        <v>1027</v>
      </c>
      <c r="E208" s="117" t="s">
        <v>1028</v>
      </c>
      <c r="F208" s="117" t="s">
        <v>1045</v>
      </c>
      <c r="G208" s="117"/>
      <c r="H208" s="117" t="s">
        <v>754</v>
      </c>
      <c r="I208" s="117" t="s">
        <v>863</v>
      </c>
      <c r="J208" s="117" t="s">
        <v>864</v>
      </c>
      <c r="K208" s="117" t="s">
        <v>199</v>
      </c>
      <c r="L208" s="117" t="s">
        <v>199</v>
      </c>
      <c r="M208" s="117" t="s">
        <v>1046</v>
      </c>
      <c r="N208" s="117" t="s">
        <v>1047</v>
      </c>
      <c r="O208" s="117" t="s">
        <v>1048</v>
      </c>
      <c r="P208" s="117" t="s">
        <v>881</v>
      </c>
      <c r="Q208" s="117"/>
      <c r="R208" s="117" t="s">
        <v>220</v>
      </c>
      <c r="S208" s="121">
        <v>45536</v>
      </c>
      <c r="T208" s="121">
        <v>45611</v>
      </c>
      <c r="U208" s="121" t="s">
        <v>281</v>
      </c>
      <c r="V208" s="122"/>
      <c r="W208" s="117"/>
      <c r="X208" s="117">
        <v>50</v>
      </c>
      <c r="Y208" s="117" t="s">
        <v>354</v>
      </c>
      <c r="Z208" s="117" t="s">
        <v>199</v>
      </c>
      <c r="AA208" s="117" t="s">
        <v>199</v>
      </c>
      <c r="AB208" s="117" t="s">
        <v>199</v>
      </c>
      <c r="AC208" s="117" t="s">
        <v>199</v>
      </c>
      <c r="AD208" s="117" t="s">
        <v>356</v>
      </c>
      <c r="AE208" s="117" t="s">
        <v>199</v>
      </c>
      <c r="AF208" s="117" t="s">
        <v>199</v>
      </c>
      <c r="AG208" s="117" t="s">
        <v>199</v>
      </c>
      <c r="AH208" s="117" t="s">
        <v>199</v>
      </c>
      <c r="AI208" s="117" t="s">
        <v>199</v>
      </c>
      <c r="AJ208" s="117" t="s">
        <v>199</v>
      </c>
      <c r="AK208" s="117"/>
      <c r="AL208" s="117" t="s">
        <v>234</v>
      </c>
    </row>
    <row r="209" spans="2:38" s="125" customFormat="1" ht="171" hidden="1">
      <c r="B209" s="117" t="s">
        <v>453</v>
      </c>
      <c r="C209" s="118" t="s">
        <v>859</v>
      </c>
      <c r="D209" s="117" t="s">
        <v>1027</v>
      </c>
      <c r="E209" s="117" t="s">
        <v>1028</v>
      </c>
      <c r="F209" s="117" t="s">
        <v>1045</v>
      </c>
      <c r="G209" s="117"/>
      <c r="H209" s="117" t="s">
        <v>754</v>
      </c>
      <c r="I209" s="117" t="s">
        <v>863</v>
      </c>
      <c r="J209" s="117" t="s">
        <v>864</v>
      </c>
      <c r="K209" s="117" t="s">
        <v>199</v>
      </c>
      <c r="L209" s="117" t="s">
        <v>199</v>
      </c>
      <c r="M209" s="117" t="s">
        <v>1049</v>
      </c>
      <c r="N209" s="117" t="s">
        <v>1050</v>
      </c>
      <c r="O209" s="117" t="s">
        <v>1051</v>
      </c>
      <c r="P209" s="117" t="s">
        <v>881</v>
      </c>
      <c r="Q209" s="117"/>
      <c r="R209" s="117" t="s">
        <v>220</v>
      </c>
      <c r="S209" s="121">
        <v>45612</v>
      </c>
      <c r="T209" s="121">
        <v>45641</v>
      </c>
      <c r="U209" s="121" t="s">
        <v>281</v>
      </c>
      <c r="V209" s="122"/>
      <c r="W209" s="117"/>
      <c r="X209" s="117">
        <v>10</v>
      </c>
      <c r="Y209" s="117" t="s">
        <v>354</v>
      </c>
      <c r="Z209" s="117" t="s">
        <v>199</v>
      </c>
      <c r="AA209" s="117" t="s">
        <v>199</v>
      </c>
      <c r="AB209" s="117" t="s">
        <v>199</v>
      </c>
      <c r="AC209" s="117" t="s">
        <v>199</v>
      </c>
      <c r="AD209" s="117" t="s">
        <v>356</v>
      </c>
      <c r="AE209" s="117" t="s">
        <v>199</v>
      </c>
      <c r="AF209" s="117" t="s">
        <v>199</v>
      </c>
      <c r="AG209" s="117" t="s">
        <v>199</v>
      </c>
      <c r="AH209" s="117" t="s">
        <v>199</v>
      </c>
      <c r="AI209" s="117" t="s">
        <v>199</v>
      </c>
      <c r="AJ209" s="117" t="s">
        <v>199</v>
      </c>
      <c r="AK209" s="117"/>
      <c r="AL209" s="117" t="s">
        <v>234</v>
      </c>
    </row>
    <row r="210" spans="2:38" s="125" customFormat="1" ht="171" hidden="1">
      <c r="B210" s="117" t="s">
        <v>453</v>
      </c>
      <c r="C210" s="118" t="s">
        <v>859</v>
      </c>
      <c r="D210" s="117" t="s">
        <v>1027</v>
      </c>
      <c r="E210" s="117" t="s">
        <v>1028</v>
      </c>
      <c r="F210" s="117" t="s">
        <v>1045</v>
      </c>
      <c r="G210" s="117"/>
      <c r="H210" s="117" t="s">
        <v>754</v>
      </c>
      <c r="I210" s="117" t="s">
        <v>863</v>
      </c>
      <c r="J210" s="117" t="s">
        <v>864</v>
      </c>
      <c r="K210" s="117" t="s">
        <v>199</v>
      </c>
      <c r="L210" s="117" t="s">
        <v>199</v>
      </c>
      <c r="M210" s="117" t="s">
        <v>1052</v>
      </c>
      <c r="N210" s="117" t="s">
        <v>1053</v>
      </c>
      <c r="O210" s="120" t="s">
        <v>1054</v>
      </c>
      <c r="P210" s="117" t="s">
        <v>881</v>
      </c>
      <c r="Q210" s="117"/>
      <c r="R210" s="117" t="s">
        <v>220</v>
      </c>
      <c r="S210" s="121">
        <v>45536</v>
      </c>
      <c r="T210" s="121">
        <v>45626</v>
      </c>
      <c r="U210" s="121" t="s">
        <v>281</v>
      </c>
      <c r="V210" s="122"/>
      <c r="W210" s="117"/>
      <c r="X210" s="117">
        <v>40</v>
      </c>
      <c r="Y210" s="117" t="s">
        <v>354</v>
      </c>
      <c r="Z210" s="117" t="s">
        <v>199</v>
      </c>
      <c r="AA210" s="117" t="s">
        <v>199</v>
      </c>
      <c r="AB210" s="117" t="s">
        <v>199</v>
      </c>
      <c r="AC210" s="117" t="s">
        <v>199</v>
      </c>
      <c r="AD210" s="117" t="s">
        <v>356</v>
      </c>
      <c r="AE210" s="117" t="s">
        <v>199</v>
      </c>
      <c r="AF210" s="117" t="s">
        <v>199</v>
      </c>
      <c r="AG210" s="117" t="s">
        <v>199</v>
      </c>
      <c r="AH210" s="117" t="s">
        <v>199</v>
      </c>
      <c r="AI210" s="117" t="s">
        <v>199</v>
      </c>
      <c r="AJ210" s="117" t="s">
        <v>199</v>
      </c>
      <c r="AK210" s="117"/>
      <c r="AL210" s="117" t="s">
        <v>234</v>
      </c>
    </row>
    <row r="211" spans="2:38" s="125" customFormat="1" ht="171" hidden="1">
      <c r="B211" s="117" t="s">
        <v>453</v>
      </c>
      <c r="C211" s="118" t="s">
        <v>859</v>
      </c>
      <c r="D211" s="117" t="s">
        <v>1027</v>
      </c>
      <c r="E211" s="117" t="s">
        <v>1028</v>
      </c>
      <c r="F211" s="117" t="s">
        <v>1045</v>
      </c>
      <c r="G211" s="117"/>
      <c r="H211" s="117" t="s">
        <v>754</v>
      </c>
      <c r="I211" s="117" t="s">
        <v>864</v>
      </c>
      <c r="J211" s="117" t="s">
        <v>864</v>
      </c>
      <c r="K211" s="117" t="s">
        <v>199</v>
      </c>
      <c r="L211" s="117" t="s">
        <v>199</v>
      </c>
      <c r="M211" s="148" t="s">
        <v>1055</v>
      </c>
      <c r="N211" s="148" t="s">
        <v>1056</v>
      </c>
      <c r="O211" s="120" t="s">
        <v>1057</v>
      </c>
      <c r="P211" s="117" t="s">
        <v>662</v>
      </c>
      <c r="Q211" s="117" t="s">
        <v>663</v>
      </c>
      <c r="R211" s="117" t="s">
        <v>0</v>
      </c>
      <c r="S211" s="121">
        <v>45473</v>
      </c>
      <c r="T211" s="121">
        <v>45641</v>
      </c>
      <c r="U211" s="121" t="s">
        <v>512</v>
      </c>
      <c r="V211" s="129"/>
      <c r="W211" s="117"/>
      <c r="X211" s="117">
        <v>50</v>
      </c>
      <c r="Y211" s="117" t="s">
        <v>449</v>
      </c>
      <c r="Z211" s="117" t="s">
        <v>354</v>
      </c>
      <c r="AA211" s="117" t="s">
        <v>374</v>
      </c>
      <c r="AB211" s="117" t="s">
        <v>199</v>
      </c>
      <c r="AC211" s="117" t="s">
        <v>199</v>
      </c>
      <c r="AD211" s="117" t="s">
        <v>356</v>
      </c>
      <c r="AE211" s="117" t="s">
        <v>487</v>
      </c>
      <c r="AF211" s="117" t="s">
        <v>199</v>
      </c>
      <c r="AG211" s="117" t="s">
        <v>199</v>
      </c>
      <c r="AH211" s="117" t="s">
        <v>199</v>
      </c>
      <c r="AI211" s="117" t="s">
        <v>199</v>
      </c>
      <c r="AJ211" s="117" t="s">
        <v>199</v>
      </c>
      <c r="AK211" s="117" t="s">
        <v>199</v>
      </c>
      <c r="AL211" s="117" t="s">
        <v>664</v>
      </c>
    </row>
    <row r="212" spans="2:38" s="125" customFormat="1" ht="171" hidden="1">
      <c r="B212" s="117" t="s">
        <v>453</v>
      </c>
      <c r="C212" s="118" t="s">
        <v>859</v>
      </c>
      <c r="D212" s="117" t="s">
        <v>1027</v>
      </c>
      <c r="E212" s="117" t="s">
        <v>1028</v>
      </c>
      <c r="F212" s="117" t="s">
        <v>1058</v>
      </c>
      <c r="G212" s="117"/>
      <c r="H212" s="117" t="s">
        <v>754</v>
      </c>
      <c r="I212" s="117" t="s">
        <v>863</v>
      </c>
      <c r="J212" s="117" t="s">
        <v>864</v>
      </c>
      <c r="K212" s="117" t="s">
        <v>199</v>
      </c>
      <c r="L212" s="117" t="s">
        <v>199</v>
      </c>
      <c r="M212" s="117" t="s">
        <v>1059</v>
      </c>
      <c r="N212" s="117" t="s">
        <v>1060</v>
      </c>
      <c r="O212" s="120" t="s">
        <v>1061</v>
      </c>
      <c r="P212" s="117" t="s">
        <v>881</v>
      </c>
      <c r="Q212" s="117"/>
      <c r="R212" s="117" t="s">
        <v>220</v>
      </c>
      <c r="S212" s="121">
        <v>45292</v>
      </c>
      <c r="T212" s="121">
        <v>45626</v>
      </c>
      <c r="U212" s="121" t="s">
        <v>512</v>
      </c>
      <c r="V212" s="117"/>
      <c r="W212" s="117"/>
      <c r="X212" s="117">
        <v>100</v>
      </c>
      <c r="Y212" s="117" t="s">
        <v>354</v>
      </c>
      <c r="Z212" s="117" t="s">
        <v>199</v>
      </c>
      <c r="AA212" s="117" t="s">
        <v>199</v>
      </c>
      <c r="AB212" s="117" t="s">
        <v>199</v>
      </c>
      <c r="AC212" s="117" t="s">
        <v>199</v>
      </c>
      <c r="AD212" s="117" t="s">
        <v>209</v>
      </c>
      <c r="AE212" s="117" t="s">
        <v>199</v>
      </c>
      <c r="AF212" s="117" t="s">
        <v>199</v>
      </c>
      <c r="AG212" s="117" t="s">
        <v>199</v>
      </c>
      <c r="AH212" s="117" t="s">
        <v>199</v>
      </c>
      <c r="AI212" s="117" t="s">
        <v>199</v>
      </c>
      <c r="AJ212" s="117" t="s">
        <v>199</v>
      </c>
      <c r="AK212" s="117" t="s">
        <v>199</v>
      </c>
      <c r="AL212" s="117" t="s">
        <v>234</v>
      </c>
    </row>
    <row r="213" spans="2:38" s="125" customFormat="1" ht="171" hidden="1">
      <c r="B213" s="117" t="s">
        <v>453</v>
      </c>
      <c r="C213" s="118" t="s">
        <v>859</v>
      </c>
      <c r="D213" s="117" t="s">
        <v>1062</v>
      </c>
      <c r="E213" s="117" t="s">
        <v>1063</v>
      </c>
      <c r="F213" s="117" t="s">
        <v>1064</v>
      </c>
      <c r="G213" s="117"/>
      <c r="H213" s="117" t="s">
        <v>754</v>
      </c>
      <c r="I213" s="117" t="s">
        <v>989</v>
      </c>
      <c r="J213" s="117" t="s">
        <v>199</v>
      </c>
      <c r="K213" s="117" t="s">
        <v>199</v>
      </c>
      <c r="L213" s="117" t="s">
        <v>199</v>
      </c>
      <c r="M213" s="117" t="s">
        <v>1065</v>
      </c>
      <c r="N213" s="117" t="s">
        <v>1066</v>
      </c>
      <c r="O213" s="117" t="s">
        <v>1067</v>
      </c>
      <c r="P213" s="117" t="s">
        <v>881</v>
      </c>
      <c r="Q213" s="117"/>
      <c r="R213" s="117" t="s">
        <v>220</v>
      </c>
      <c r="S213" s="121">
        <v>45292</v>
      </c>
      <c r="T213" s="121">
        <v>45641</v>
      </c>
      <c r="U213" s="121" t="s">
        <v>199</v>
      </c>
      <c r="V213" s="117"/>
      <c r="W213" s="117"/>
      <c r="X213" s="117">
        <v>50</v>
      </c>
      <c r="Y213" s="117" t="s">
        <v>354</v>
      </c>
      <c r="Z213" s="117" t="s">
        <v>199</v>
      </c>
      <c r="AA213" s="117" t="s">
        <v>199</v>
      </c>
      <c r="AB213" s="117" t="s">
        <v>199</v>
      </c>
      <c r="AC213" s="117" t="s">
        <v>199</v>
      </c>
      <c r="AD213" s="117" t="s">
        <v>209</v>
      </c>
      <c r="AE213" s="117" t="s">
        <v>199</v>
      </c>
      <c r="AF213" s="117" t="s">
        <v>199</v>
      </c>
      <c r="AG213" s="117" t="s">
        <v>199</v>
      </c>
      <c r="AH213" s="117" t="s">
        <v>199</v>
      </c>
      <c r="AI213" s="117" t="s">
        <v>199</v>
      </c>
      <c r="AJ213" s="117" t="s">
        <v>199</v>
      </c>
      <c r="AK213" s="117" t="s">
        <v>199</v>
      </c>
      <c r="AL213" s="117" t="s">
        <v>234</v>
      </c>
    </row>
    <row r="214" spans="2:38" s="125" customFormat="1" ht="171" hidden="1">
      <c r="B214" s="117" t="s">
        <v>453</v>
      </c>
      <c r="C214" s="118" t="s">
        <v>859</v>
      </c>
      <c r="D214" s="117" t="s">
        <v>1062</v>
      </c>
      <c r="E214" s="117" t="s">
        <v>1063</v>
      </c>
      <c r="F214" s="117" t="s">
        <v>1064</v>
      </c>
      <c r="G214" s="117"/>
      <c r="H214" s="117" t="s">
        <v>754</v>
      </c>
      <c r="I214" s="117" t="s">
        <v>989</v>
      </c>
      <c r="J214" s="117" t="s">
        <v>199</v>
      </c>
      <c r="K214" s="117" t="s">
        <v>199</v>
      </c>
      <c r="L214" s="117" t="s">
        <v>199</v>
      </c>
      <c r="M214" s="117" t="s">
        <v>1068</v>
      </c>
      <c r="N214" s="117" t="s">
        <v>1069</v>
      </c>
      <c r="O214" s="117" t="s">
        <v>1070</v>
      </c>
      <c r="P214" s="117" t="s">
        <v>881</v>
      </c>
      <c r="Q214" s="117"/>
      <c r="R214" s="117" t="s">
        <v>220</v>
      </c>
      <c r="S214" s="121">
        <v>45474</v>
      </c>
      <c r="T214" s="121">
        <v>45641</v>
      </c>
      <c r="U214" s="121" t="s">
        <v>512</v>
      </c>
      <c r="V214" s="117"/>
      <c r="W214" s="117"/>
      <c r="X214" s="117">
        <v>50</v>
      </c>
      <c r="Y214" s="117" t="s">
        <v>354</v>
      </c>
      <c r="Z214" s="117" t="s">
        <v>199</v>
      </c>
      <c r="AA214" s="117" t="s">
        <v>199</v>
      </c>
      <c r="AB214" s="117" t="s">
        <v>199</v>
      </c>
      <c r="AC214" s="117" t="s">
        <v>199</v>
      </c>
      <c r="AD214" s="117" t="s">
        <v>209</v>
      </c>
      <c r="AE214" s="117" t="s">
        <v>199</v>
      </c>
      <c r="AF214" s="117" t="s">
        <v>199</v>
      </c>
      <c r="AG214" s="117" t="s">
        <v>199</v>
      </c>
      <c r="AH214" s="117" t="s">
        <v>199</v>
      </c>
      <c r="AI214" s="117" t="s">
        <v>199</v>
      </c>
      <c r="AJ214" s="117" t="s">
        <v>199</v>
      </c>
      <c r="AK214" s="117" t="s">
        <v>199</v>
      </c>
      <c r="AL214" s="117" t="s">
        <v>234</v>
      </c>
    </row>
    <row r="215" spans="2:38" s="125" customFormat="1" ht="171" hidden="1">
      <c r="B215" s="117" t="s">
        <v>453</v>
      </c>
      <c r="C215" s="118" t="s">
        <v>859</v>
      </c>
      <c r="D215" s="117" t="s">
        <v>1062</v>
      </c>
      <c r="E215" s="117" t="s">
        <v>1063</v>
      </c>
      <c r="F215" s="117" t="s">
        <v>1071</v>
      </c>
      <c r="G215" s="117"/>
      <c r="H215" s="117" t="s">
        <v>754</v>
      </c>
      <c r="I215" s="117" t="s">
        <v>989</v>
      </c>
      <c r="J215" s="117" t="s">
        <v>199</v>
      </c>
      <c r="K215" s="117" t="s">
        <v>199</v>
      </c>
      <c r="L215" s="117" t="s">
        <v>199</v>
      </c>
      <c r="M215" s="117" t="s">
        <v>1072</v>
      </c>
      <c r="N215" s="117" t="s">
        <v>1073</v>
      </c>
      <c r="O215" s="117" t="s">
        <v>1074</v>
      </c>
      <c r="P215" s="117" t="s">
        <v>881</v>
      </c>
      <c r="Q215" s="117"/>
      <c r="R215" s="117" t="s">
        <v>220</v>
      </c>
      <c r="S215" s="121">
        <v>45352</v>
      </c>
      <c r="T215" s="121">
        <v>45473</v>
      </c>
      <c r="U215" s="121" t="s">
        <v>512</v>
      </c>
      <c r="V215" s="117">
        <v>50</v>
      </c>
      <c r="W215" s="117" t="s">
        <v>354</v>
      </c>
      <c r="X215" s="117">
        <v>50</v>
      </c>
      <c r="Y215" s="117" t="s">
        <v>354</v>
      </c>
      <c r="Z215" s="117" t="s">
        <v>199</v>
      </c>
      <c r="AA215" s="117" t="s">
        <v>199</v>
      </c>
      <c r="AB215" s="117" t="s">
        <v>199</v>
      </c>
      <c r="AC215" s="117" t="s">
        <v>199</v>
      </c>
      <c r="AD215" s="117" t="s">
        <v>209</v>
      </c>
      <c r="AE215" s="117" t="s">
        <v>199</v>
      </c>
      <c r="AF215" s="117" t="s">
        <v>199</v>
      </c>
      <c r="AG215" s="117" t="s">
        <v>199</v>
      </c>
      <c r="AH215" s="117" t="s">
        <v>199</v>
      </c>
      <c r="AI215" s="117" t="s">
        <v>199</v>
      </c>
      <c r="AJ215" s="117" t="s">
        <v>199</v>
      </c>
      <c r="AK215" s="117" t="s">
        <v>199</v>
      </c>
      <c r="AL215" s="117" t="s">
        <v>234</v>
      </c>
    </row>
    <row r="216" spans="2:38" s="125" customFormat="1" ht="171" hidden="1">
      <c r="B216" s="117" t="s">
        <v>453</v>
      </c>
      <c r="C216" s="118" t="s">
        <v>859</v>
      </c>
      <c r="D216" s="117" t="s">
        <v>1062</v>
      </c>
      <c r="E216" s="117" t="s">
        <v>1063</v>
      </c>
      <c r="F216" s="117" t="s">
        <v>1071</v>
      </c>
      <c r="G216" s="117"/>
      <c r="H216" s="117" t="s">
        <v>754</v>
      </c>
      <c r="I216" s="117" t="s">
        <v>989</v>
      </c>
      <c r="J216" s="117" t="s">
        <v>199</v>
      </c>
      <c r="K216" s="117" t="s">
        <v>199</v>
      </c>
      <c r="L216" s="117" t="s">
        <v>199</v>
      </c>
      <c r="M216" s="117" t="s">
        <v>1072</v>
      </c>
      <c r="N216" s="117" t="s">
        <v>1073</v>
      </c>
      <c r="O216" s="117" t="s">
        <v>1075</v>
      </c>
      <c r="P216" s="117" t="s">
        <v>881</v>
      </c>
      <c r="Q216" s="117"/>
      <c r="R216" s="117" t="s">
        <v>220</v>
      </c>
      <c r="S216" s="121">
        <v>45474</v>
      </c>
      <c r="T216" s="121">
        <v>45641</v>
      </c>
      <c r="U216" s="121" t="s">
        <v>512</v>
      </c>
      <c r="V216" s="117"/>
      <c r="W216" s="117"/>
      <c r="X216" s="117">
        <v>50</v>
      </c>
      <c r="Y216" s="117" t="s">
        <v>354</v>
      </c>
      <c r="Z216" s="117" t="s">
        <v>199</v>
      </c>
      <c r="AA216" s="117" t="s">
        <v>199</v>
      </c>
      <c r="AB216" s="117" t="s">
        <v>199</v>
      </c>
      <c r="AC216" s="117" t="s">
        <v>199</v>
      </c>
      <c r="AD216" s="117" t="s">
        <v>209</v>
      </c>
      <c r="AE216" s="117" t="s">
        <v>199</v>
      </c>
      <c r="AF216" s="117" t="s">
        <v>199</v>
      </c>
      <c r="AG216" s="117" t="s">
        <v>199</v>
      </c>
      <c r="AH216" s="117" t="s">
        <v>199</v>
      </c>
      <c r="AI216" s="117" t="s">
        <v>199</v>
      </c>
      <c r="AJ216" s="117" t="s">
        <v>199</v>
      </c>
      <c r="AK216" s="117" t="s">
        <v>199</v>
      </c>
      <c r="AL216" s="117" t="s">
        <v>234</v>
      </c>
    </row>
    <row r="217" spans="2:38" s="125" customFormat="1" ht="213" hidden="1" customHeight="1">
      <c r="B217" s="117" t="s">
        <v>453</v>
      </c>
      <c r="C217" s="118" t="s">
        <v>859</v>
      </c>
      <c r="D217" s="117" t="s">
        <v>860</v>
      </c>
      <c r="E217" s="117" t="s">
        <v>1063</v>
      </c>
      <c r="F217" s="117" t="s">
        <v>1076</v>
      </c>
      <c r="G217" s="117"/>
      <c r="H217" s="117" t="s">
        <v>754</v>
      </c>
      <c r="I217" s="117" t="s">
        <v>863</v>
      </c>
      <c r="J217" s="117" t="s">
        <v>864</v>
      </c>
      <c r="K217" s="117" t="s">
        <v>199</v>
      </c>
      <c r="L217" s="117" t="s">
        <v>199</v>
      </c>
      <c r="M217" s="117" t="s">
        <v>1077</v>
      </c>
      <c r="N217" s="117" t="s">
        <v>1078</v>
      </c>
      <c r="O217" s="120" t="s">
        <v>1079</v>
      </c>
      <c r="P217" s="117" t="s">
        <v>881</v>
      </c>
      <c r="Q217" s="117"/>
      <c r="R217" s="117" t="s">
        <v>220</v>
      </c>
      <c r="S217" s="121">
        <v>45292</v>
      </c>
      <c r="T217" s="121">
        <v>45641</v>
      </c>
      <c r="U217" s="121" t="s">
        <v>512</v>
      </c>
      <c r="V217" s="122"/>
      <c r="W217" s="117"/>
      <c r="X217" s="117">
        <v>100</v>
      </c>
      <c r="Y217" s="117" t="s">
        <v>354</v>
      </c>
      <c r="Z217" s="117" t="s">
        <v>199</v>
      </c>
      <c r="AA217" s="117" t="s">
        <v>199</v>
      </c>
      <c r="AB217" s="117" t="s">
        <v>199</v>
      </c>
      <c r="AC217" s="117" t="s">
        <v>199</v>
      </c>
      <c r="AD217" s="117" t="s">
        <v>209</v>
      </c>
      <c r="AE217" s="117" t="s">
        <v>199</v>
      </c>
      <c r="AF217" s="117" t="s">
        <v>199</v>
      </c>
      <c r="AG217" s="117" t="s">
        <v>199</v>
      </c>
      <c r="AH217" s="117" t="s">
        <v>199</v>
      </c>
      <c r="AI217" s="117" t="s">
        <v>199</v>
      </c>
      <c r="AJ217" s="117" t="s">
        <v>199</v>
      </c>
      <c r="AK217" s="117" t="s">
        <v>199</v>
      </c>
      <c r="AL217" s="117" t="s">
        <v>234</v>
      </c>
    </row>
    <row r="218" spans="2:38" s="125" customFormat="1" ht="171" hidden="1">
      <c r="B218" s="117" t="s">
        <v>453</v>
      </c>
      <c r="C218" s="118" t="s">
        <v>859</v>
      </c>
      <c r="D218" s="117" t="s">
        <v>1080</v>
      </c>
      <c r="E218" s="117" t="s">
        <v>1081</v>
      </c>
      <c r="F218" s="117" t="s">
        <v>1082</v>
      </c>
      <c r="G218" s="117"/>
      <c r="H218" s="117" t="s">
        <v>754</v>
      </c>
      <c r="I218" s="117" t="s">
        <v>863</v>
      </c>
      <c r="J218" s="117" t="s">
        <v>864</v>
      </c>
      <c r="K218" s="117" t="s">
        <v>199</v>
      </c>
      <c r="L218" s="117" t="s">
        <v>199</v>
      </c>
      <c r="M218" s="117" t="s">
        <v>1083</v>
      </c>
      <c r="N218" s="117" t="s">
        <v>1084</v>
      </c>
      <c r="O218" s="117" t="s">
        <v>1085</v>
      </c>
      <c r="P218" s="117" t="s">
        <v>881</v>
      </c>
      <c r="Q218" s="117"/>
      <c r="R218" s="117" t="s">
        <v>220</v>
      </c>
      <c r="S218" s="121">
        <v>45566</v>
      </c>
      <c r="T218" s="121">
        <v>45641</v>
      </c>
      <c r="U218" s="121" t="s">
        <v>512</v>
      </c>
      <c r="V218" s="122"/>
      <c r="W218" s="117"/>
      <c r="X218" s="117">
        <v>100</v>
      </c>
      <c r="Y218" s="117" t="s">
        <v>354</v>
      </c>
      <c r="Z218" s="117" t="s">
        <v>199</v>
      </c>
      <c r="AA218" s="117" t="s">
        <v>199</v>
      </c>
      <c r="AB218" s="117" t="s">
        <v>199</v>
      </c>
      <c r="AC218" s="117" t="s">
        <v>199</v>
      </c>
      <c r="AD218" s="117" t="s">
        <v>356</v>
      </c>
      <c r="AE218" s="117" t="s">
        <v>199</v>
      </c>
      <c r="AF218" s="117" t="s">
        <v>199</v>
      </c>
      <c r="AG218" s="117" t="s">
        <v>199</v>
      </c>
      <c r="AH218" s="117" t="s">
        <v>199</v>
      </c>
      <c r="AI218" s="117" t="s">
        <v>199</v>
      </c>
      <c r="AJ218" s="117" t="s">
        <v>199</v>
      </c>
      <c r="AK218" s="117" t="s">
        <v>199</v>
      </c>
      <c r="AL218" s="117" t="s">
        <v>958</v>
      </c>
    </row>
    <row r="219" spans="2:38" s="125" customFormat="1" ht="199.5" hidden="1">
      <c r="B219" s="117" t="s">
        <v>453</v>
      </c>
      <c r="C219" s="118" t="s">
        <v>859</v>
      </c>
      <c r="D219" s="117" t="s">
        <v>1080</v>
      </c>
      <c r="E219" s="117" t="s">
        <v>1081</v>
      </c>
      <c r="F219" s="117" t="s">
        <v>1082</v>
      </c>
      <c r="G219" s="117"/>
      <c r="H219" s="117" t="s">
        <v>754</v>
      </c>
      <c r="I219" s="117" t="s">
        <v>863</v>
      </c>
      <c r="J219" s="117" t="s">
        <v>864</v>
      </c>
      <c r="K219" s="117" t="s">
        <v>199</v>
      </c>
      <c r="L219" s="117" t="s">
        <v>199</v>
      </c>
      <c r="M219" s="117" t="s">
        <v>1086</v>
      </c>
      <c r="N219" s="117" t="s">
        <v>1087</v>
      </c>
      <c r="O219" s="120" t="s">
        <v>1088</v>
      </c>
      <c r="P219" s="117" t="s">
        <v>668</v>
      </c>
      <c r="Q219" s="117" t="s">
        <v>1089</v>
      </c>
      <c r="R219" s="117" t="s">
        <v>99</v>
      </c>
      <c r="S219" s="121">
        <v>45292</v>
      </c>
      <c r="T219" s="121">
        <v>45641</v>
      </c>
      <c r="U219" s="121" t="s">
        <v>99</v>
      </c>
      <c r="V219" s="129"/>
      <c r="W219" s="117"/>
      <c r="X219" s="117">
        <v>100</v>
      </c>
      <c r="Y219" s="117" t="s">
        <v>354</v>
      </c>
      <c r="Z219" s="117" t="s">
        <v>199</v>
      </c>
      <c r="AA219" s="117" t="s">
        <v>199</v>
      </c>
      <c r="AB219" s="117" t="s">
        <v>199</v>
      </c>
      <c r="AC219" s="117" t="s">
        <v>199</v>
      </c>
      <c r="AD219" s="117" t="s">
        <v>356</v>
      </c>
      <c r="AE219" s="117" t="s">
        <v>487</v>
      </c>
      <c r="AF219" s="117" t="s">
        <v>199</v>
      </c>
      <c r="AG219" s="117" t="s">
        <v>199</v>
      </c>
      <c r="AH219" s="117" t="s">
        <v>199</v>
      </c>
      <c r="AI219" s="117" t="s">
        <v>199</v>
      </c>
      <c r="AJ219" s="117" t="s">
        <v>199</v>
      </c>
      <c r="AK219" s="117" t="s">
        <v>199</v>
      </c>
      <c r="AL219" s="117" t="s">
        <v>655</v>
      </c>
    </row>
    <row r="220" spans="2:38" s="125" customFormat="1" ht="171" hidden="1">
      <c r="B220" s="117" t="s">
        <v>453</v>
      </c>
      <c r="C220" s="118" t="s">
        <v>859</v>
      </c>
      <c r="D220" s="117" t="s">
        <v>1080</v>
      </c>
      <c r="E220" s="117" t="s">
        <v>1081</v>
      </c>
      <c r="F220" s="117" t="s">
        <v>1090</v>
      </c>
      <c r="G220" s="117"/>
      <c r="H220" s="117" t="s">
        <v>754</v>
      </c>
      <c r="I220" s="117" t="s">
        <v>863</v>
      </c>
      <c r="J220" s="117" t="s">
        <v>864</v>
      </c>
      <c r="K220" s="117" t="s">
        <v>199</v>
      </c>
      <c r="L220" s="117" t="s">
        <v>199</v>
      </c>
      <c r="M220" s="117" t="s">
        <v>1091</v>
      </c>
      <c r="N220" s="117" t="s">
        <v>1092</v>
      </c>
      <c r="O220" s="120" t="s">
        <v>1093</v>
      </c>
      <c r="P220" s="117" t="s">
        <v>881</v>
      </c>
      <c r="Q220" s="117"/>
      <c r="R220" s="117" t="s">
        <v>220</v>
      </c>
      <c r="S220" s="121">
        <v>45566</v>
      </c>
      <c r="T220" s="121">
        <v>45641</v>
      </c>
      <c r="U220" s="121" t="s">
        <v>512</v>
      </c>
      <c r="V220" s="117"/>
      <c r="W220" s="117"/>
      <c r="X220" s="117">
        <v>50</v>
      </c>
      <c r="Y220" s="117" t="s">
        <v>354</v>
      </c>
      <c r="Z220" s="117" t="s">
        <v>199</v>
      </c>
      <c r="AA220" s="117" t="s">
        <v>199</v>
      </c>
      <c r="AB220" s="117" t="s">
        <v>199</v>
      </c>
      <c r="AC220" s="117" t="s">
        <v>199</v>
      </c>
      <c r="AD220" s="117" t="s">
        <v>209</v>
      </c>
      <c r="AE220" s="117" t="s">
        <v>199</v>
      </c>
      <c r="AF220" s="117" t="s">
        <v>199</v>
      </c>
      <c r="AG220" s="117" t="s">
        <v>199</v>
      </c>
      <c r="AH220" s="117" t="s">
        <v>199</v>
      </c>
      <c r="AI220" s="117" t="s">
        <v>199</v>
      </c>
      <c r="AJ220" s="117" t="s">
        <v>199</v>
      </c>
      <c r="AK220" s="117" t="s">
        <v>199</v>
      </c>
      <c r="AL220" s="117" t="s">
        <v>958</v>
      </c>
    </row>
    <row r="221" spans="2:38" s="125" customFormat="1" ht="171" hidden="1">
      <c r="B221" s="117" t="s">
        <v>453</v>
      </c>
      <c r="C221" s="118" t="s">
        <v>859</v>
      </c>
      <c r="D221" s="117" t="s">
        <v>1080</v>
      </c>
      <c r="E221" s="117" t="s">
        <v>1081</v>
      </c>
      <c r="F221" s="117" t="s">
        <v>1090</v>
      </c>
      <c r="G221" s="117"/>
      <c r="H221" s="117" t="s">
        <v>754</v>
      </c>
      <c r="I221" s="117" t="s">
        <v>863</v>
      </c>
      <c r="J221" s="117" t="s">
        <v>864</v>
      </c>
      <c r="K221" s="117" t="s">
        <v>199</v>
      </c>
      <c r="L221" s="117" t="s">
        <v>199</v>
      </c>
      <c r="M221" s="117" t="s">
        <v>1094</v>
      </c>
      <c r="N221" s="117" t="s">
        <v>1095</v>
      </c>
      <c r="O221" s="120" t="s">
        <v>1096</v>
      </c>
      <c r="P221" s="117" t="s">
        <v>881</v>
      </c>
      <c r="Q221" s="117"/>
      <c r="R221" s="117" t="s">
        <v>220</v>
      </c>
      <c r="S221" s="121">
        <v>45474</v>
      </c>
      <c r="T221" s="121">
        <v>45641</v>
      </c>
      <c r="U221" s="121" t="s">
        <v>50</v>
      </c>
      <c r="V221" s="122"/>
      <c r="W221" s="117"/>
      <c r="X221" s="117">
        <v>50</v>
      </c>
      <c r="Y221" s="117" t="s">
        <v>354</v>
      </c>
      <c r="Z221" s="117" t="s">
        <v>199</v>
      </c>
      <c r="AA221" s="117" t="s">
        <v>199</v>
      </c>
      <c r="AB221" s="117" t="s">
        <v>199</v>
      </c>
      <c r="AC221" s="117" t="s">
        <v>199</v>
      </c>
      <c r="AD221" s="117" t="s">
        <v>209</v>
      </c>
      <c r="AE221" s="117" t="s">
        <v>199</v>
      </c>
      <c r="AF221" s="117" t="s">
        <v>199</v>
      </c>
      <c r="AG221" s="117" t="s">
        <v>199</v>
      </c>
      <c r="AH221" s="117" t="s">
        <v>199</v>
      </c>
      <c r="AI221" s="117" t="s">
        <v>199</v>
      </c>
      <c r="AJ221" s="117" t="s">
        <v>199</v>
      </c>
      <c r="AK221" s="117" t="s">
        <v>199</v>
      </c>
      <c r="AL221" s="117" t="s">
        <v>958</v>
      </c>
    </row>
    <row r="222" spans="2:38" s="125" customFormat="1" ht="185.25" hidden="1">
      <c r="B222" s="117" t="s">
        <v>453</v>
      </c>
      <c r="C222" s="118" t="s">
        <v>859</v>
      </c>
      <c r="D222" s="117" t="s">
        <v>1080</v>
      </c>
      <c r="E222" s="117" t="s">
        <v>1081</v>
      </c>
      <c r="F222" s="117" t="s">
        <v>1097</v>
      </c>
      <c r="G222" s="117"/>
      <c r="H222" s="117" t="s">
        <v>754</v>
      </c>
      <c r="I222" s="117" t="s">
        <v>863</v>
      </c>
      <c r="J222" s="117" t="s">
        <v>864</v>
      </c>
      <c r="K222" s="117" t="s">
        <v>199</v>
      </c>
      <c r="L222" s="117" t="s">
        <v>199</v>
      </c>
      <c r="M222" s="137" t="s">
        <v>1098</v>
      </c>
      <c r="N222" s="137" t="s">
        <v>1099</v>
      </c>
      <c r="O222" s="137" t="s">
        <v>1100</v>
      </c>
      <c r="P222" s="117" t="s">
        <v>881</v>
      </c>
      <c r="Q222" s="117"/>
      <c r="R222" s="117" t="s">
        <v>220</v>
      </c>
      <c r="S222" s="121">
        <v>45474</v>
      </c>
      <c r="T222" s="121">
        <v>45641</v>
      </c>
      <c r="U222" s="121" t="s">
        <v>512</v>
      </c>
      <c r="V222" s="122"/>
      <c r="W222" s="117"/>
      <c r="X222" s="117">
        <v>70</v>
      </c>
      <c r="Y222" s="117" t="s">
        <v>354</v>
      </c>
      <c r="Z222" s="117" t="s">
        <v>355</v>
      </c>
      <c r="AA222" s="117" t="s">
        <v>374</v>
      </c>
      <c r="AB222" s="117" t="s">
        <v>199</v>
      </c>
      <c r="AC222" s="117" t="s">
        <v>199</v>
      </c>
      <c r="AD222" s="117" t="s">
        <v>357</v>
      </c>
      <c r="AE222" s="117" t="s">
        <v>356</v>
      </c>
      <c r="AF222" s="117" t="s">
        <v>417</v>
      </c>
      <c r="AG222" s="117" t="s">
        <v>199</v>
      </c>
      <c r="AH222" s="117" t="s">
        <v>199</v>
      </c>
      <c r="AI222" s="117" t="s">
        <v>199</v>
      </c>
      <c r="AJ222" s="117" t="s">
        <v>199</v>
      </c>
      <c r="AK222" s="117" t="s">
        <v>199</v>
      </c>
      <c r="AL222" s="117" t="s">
        <v>958</v>
      </c>
    </row>
    <row r="223" spans="2:38" s="125" customFormat="1" ht="171" hidden="1">
      <c r="B223" s="117" t="s">
        <v>453</v>
      </c>
      <c r="C223" s="118" t="s">
        <v>859</v>
      </c>
      <c r="D223" s="117" t="s">
        <v>1080</v>
      </c>
      <c r="E223" s="117" t="s">
        <v>1081</v>
      </c>
      <c r="F223" s="117" t="s">
        <v>1097</v>
      </c>
      <c r="G223" s="117"/>
      <c r="H223" s="117" t="s">
        <v>754</v>
      </c>
      <c r="I223" s="117" t="s">
        <v>863</v>
      </c>
      <c r="J223" s="117" t="s">
        <v>864</v>
      </c>
      <c r="K223" s="117" t="s">
        <v>199</v>
      </c>
      <c r="L223" s="117" t="s">
        <v>199</v>
      </c>
      <c r="M223" s="117" t="s">
        <v>1101</v>
      </c>
      <c r="N223" s="117" t="s">
        <v>1102</v>
      </c>
      <c r="O223" s="120" t="s">
        <v>1103</v>
      </c>
      <c r="P223" s="117" t="s">
        <v>668</v>
      </c>
      <c r="Q223" s="117" t="s">
        <v>673</v>
      </c>
      <c r="R223" s="117" t="s">
        <v>1104</v>
      </c>
      <c r="S223" s="121">
        <v>45323</v>
      </c>
      <c r="T223" s="121">
        <v>45658</v>
      </c>
      <c r="U223" s="121" t="s">
        <v>99</v>
      </c>
      <c r="V223" s="129"/>
      <c r="W223" s="117"/>
      <c r="X223" s="117">
        <v>100</v>
      </c>
      <c r="Y223" s="117" t="s">
        <v>354</v>
      </c>
      <c r="Z223" s="117" t="s">
        <v>355</v>
      </c>
      <c r="AA223" s="117" t="s">
        <v>374</v>
      </c>
      <c r="AB223" s="117" t="s">
        <v>199</v>
      </c>
      <c r="AC223" s="117" t="s">
        <v>199</v>
      </c>
      <c r="AD223" s="117" t="s">
        <v>357</v>
      </c>
      <c r="AE223" s="117" t="s">
        <v>356</v>
      </c>
      <c r="AF223" s="117" t="s">
        <v>417</v>
      </c>
      <c r="AG223" s="117" t="s">
        <v>199</v>
      </c>
      <c r="AH223" s="117" t="s">
        <v>199</v>
      </c>
      <c r="AI223" s="117" t="s">
        <v>199</v>
      </c>
      <c r="AJ223" s="117" t="s">
        <v>199</v>
      </c>
      <c r="AK223" s="117" t="s">
        <v>199</v>
      </c>
      <c r="AL223" s="117" t="s">
        <v>655</v>
      </c>
    </row>
    <row r="224" spans="2:38" s="125" customFormat="1" ht="171" hidden="1">
      <c r="B224" s="117" t="s">
        <v>453</v>
      </c>
      <c r="C224" s="118" t="s">
        <v>859</v>
      </c>
      <c r="D224" s="117" t="s">
        <v>1105</v>
      </c>
      <c r="E224" s="117" t="s">
        <v>1106</v>
      </c>
      <c r="F224" s="117" t="s">
        <v>1107</v>
      </c>
      <c r="G224" s="117"/>
      <c r="H224" s="117" t="s">
        <v>754</v>
      </c>
      <c r="I224" s="117" t="s">
        <v>864</v>
      </c>
      <c r="J224" s="117" t="s">
        <v>199</v>
      </c>
      <c r="K224" s="117" t="s">
        <v>199</v>
      </c>
      <c r="L224" s="117" t="s">
        <v>199</v>
      </c>
      <c r="M224" s="117" t="s">
        <v>1108</v>
      </c>
      <c r="N224" s="120" t="s">
        <v>1109</v>
      </c>
      <c r="O224" s="117" t="s">
        <v>1110</v>
      </c>
      <c r="P224" s="117" t="s">
        <v>881</v>
      </c>
      <c r="Q224" s="117"/>
      <c r="R224" s="117" t="s">
        <v>220</v>
      </c>
      <c r="S224" s="121">
        <v>45474</v>
      </c>
      <c r="T224" s="121">
        <v>45641</v>
      </c>
      <c r="U224" s="121" t="s">
        <v>512</v>
      </c>
      <c r="V224" s="117"/>
      <c r="W224" s="117"/>
      <c r="X224" s="117">
        <v>100</v>
      </c>
      <c r="Y224" s="117" t="s">
        <v>354</v>
      </c>
      <c r="Z224" s="117" t="s">
        <v>355</v>
      </c>
      <c r="AA224" s="117" t="s">
        <v>199</v>
      </c>
      <c r="AB224" s="117" t="s">
        <v>199</v>
      </c>
      <c r="AC224" s="117" t="s">
        <v>199</v>
      </c>
      <c r="AD224" s="117" t="s">
        <v>357</v>
      </c>
      <c r="AE224" s="117" t="s">
        <v>417</v>
      </c>
      <c r="AF224" s="117" t="s">
        <v>199</v>
      </c>
      <c r="AG224" s="117" t="s">
        <v>199</v>
      </c>
      <c r="AH224" s="117" t="s">
        <v>199</v>
      </c>
      <c r="AI224" s="117" t="s">
        <v>199</v>
      </c>
      <c r="AJ224" s="117" t="s">
        <v>199</v>
      </c>
      <c r="AK224" s="117" t="s">
        <v>199</v>
      </c>
      <c r="AL224" s="117" t="s">
        <v>958</v>
      </c>
    </row>
    <row r="225" spans="2:38" s="125" customFormat="1" ht="171" hidden="1">
      <c r="B225" s="117" t="s">
        <v>453</v>
      </c>
      <c r="C225" s="118" t="s">
        <v>859</v>
      </c>
      <c r="D225" s="117" t="s">
        <v>1105</v>
      </c>
      <c r="E225" s="117" t="s">
        <v>1106</v>
      </c>
      <c r="F225" s="117" t="s">
        <v>1107</v>
      </c>
      <c r="G225" s="117"/>
      <c r="H225" s="117" t="s">
        <v>754</v>
      </c>
      <c r="I225" s="117" t="s">
        <v>864</v>
      </c>
      <c r="J225" s="117" t="s">
        <v>199</v>
      </c>
      <c r="K225" s="117" t="s">
        <v>199</v>
      </c>
      <c r="L225" s="117" t="s">
        <v>199</v>
      </c>
      <c r="M225" s="117" t="s">
        <v>1111</v>
      </c>
      <c r="N225" s="117" t="s">
        <v>1112</v>
      </c>
      <c r="O225" s="117" t="s">
        <v>1113</v>
      </c>
      <c r="P225" s="117" t="s">
        <v>881</v>
      </c>
      <c r="Q225" s="117" t="s">
        <v>1114</v>
      </c>
      <c r="R225" s="117" t="s">
        <v>220</v>
      </c>
      <c r="S225" s="121">
        <v>45323</v>
      </c>
      <c r="T225" s="121">
        <v>45504</v>
      </c>
      <c r="U225" s="121" t="s">
        <v>512</v>
      </c>
      <c r="V225" s="154"/>
      <c r="W225" s="117"/>
      <c r="X225" s="120"/>
      <c r="Y225" s="117" t="s">
        <v>355</v>
      </c>
      <c r="Z225" s="117" t="s">
        <v>355</v>
      </c>
      <c r="AA225" s="117" t="s">
        <v>199</v>
      </c>
      <c r="AB225" s="117" t="s">
        <v>199</v>
      </c>
      <c r="AC225" s="117" t="s">
        <v>199</v>
      </c>
      <c r="AD225" s="117" t="s">
        <v>357</v>
      </c>
      <c r="AE225" s="117" t="s">
        <v>417</v>
      </c>
      <c r="AF225" s="117" t="s">
        <v>487</v>
      </c>
      <c r="AG225" s="117" t="s">
        <v>199</v>
      </c>
      <c r="AH225" s="117" t="s">
        <v>199</v>
      </c>
      <c r="AI225" s="117" t="s">
        <v>199</v>
      </c>
      <c r="AJ225" s="117" t="s">
        <v>199</v>
      </c>
      <c r="AK225" s="117" t="s">
        <v>199</v>
      </c>
      <c r="AL225" s="117" t="s">
        <v>958</v>
      </c>
    </row>
    <row r="226" spans="2:38" s="125" customFormat="1" ht="171" hidden="1">
      <c r="B226" s="117" t="s">
        <v>453</v>
      </c>
      <c r="C226" s="118" t="s">
        <v>859</v>
      </c>
      <c r="D226" s="117" t="s">
        <v>1105</v>
      </c>
      <c r="E226" s="117" t="s">
        <v>1106</v>
      </c>
      <c r="F226" s="117" t="s">
        <v>1115</v>
      </c>
      <c r="G226" s="117"/>
      <c r="H226" s="117" t="s">
        <v>754</v>
      </c>
      <c r="I226" s="117" t="s">
        <v>864</v>
      </c>
      <c r="J226" s="117" t="s">
        <v>199</v>
      </c>
      <c r="K226" s="117" t="s">
        <v>199</v>
      </c>
      <c r="L226" s="117" t="s">
        <v>199</v>
      </c>
      <c r="M226" s="117" t="s">
        <v>1116</v>
      </c>
      <c r="N226" s="117" t="s">
        <v>1117</v>
      </c>
      <c r="O226" s="117" t="s">
        <v>1118</v>
      </c>
      <c r="P226" s="117" t="s">
        <v>881</v>
      </c>
      <c r="Q226" s="117"/>
      <c r="R226" s="121" t="s">
        <v>220</v>
      </c>
      <c r="S226" s="121">
        <v>45520</v>
      </c>
      <c r="T226" s="121">
        <v>45626</v>
      </c>
      <c r="U226" s="117" t="s">
        <v>50</v>
      </c>
      <c r="V226" s="117"/>
      <c r="W226" s="117"/>
      <c r="X226" s="117">
        <v>50</v>
      </c>
      <c r="Y226" s="117" t="s">
        <v>355</v>
      </c>
      <c r="Z226" s="117" t="s">
        <v>199</v>
      </c>
      <c r="AA226" s="117" t="s">
        <v>199</v>
      </c>
      <c r="AB226" s="117" t="s">
        <v>199</v>
      </c>
      <c r="AC226" s="117" t="s">
        <v>199</v>
      </c>
      <c r="AD226" s="117" t="s">
        <v>357</v>
      </c>
      <c r="AE226" s="117" t="s">
        <v>417</v>
      </c>
      <c r="AF226" s="117" t="s">
        <v>199</v>
      </c>
      <c r="AG226" s="117" t="s">
        <v>199</v>
      </c>
      <c r="AH226" s="117" t="s">
        <v>199</v>
      </c>
      <c r="AI226" s="117" t="s">
        <v>199</v>
      </c>
      <c r="AJ226" s="137" t="s">
        <v>199</v>
      </c>
      <c r="AK226" s="155" t="s">
        <v>199</v>
      </c>
      <c r="AL226" s="137" t="s">
        <v>958</v>
      </c>
    </row>
    <row r="227" spans="2:38" s="125" customFormat="1" ht="171" hidden="1">
      <c r="B227" s="117" t="s">
        <v>453</v>
      </c>
      <c r="C227" s="118" t="s">
        <v>859</v>
      </c>
      <c r="D227" s="117" t="s">
        <v>1105</v>
      </c>
      <c r="E227" s="117" t="s">
        <v>1106</v>
      </c>
      <c r="F227" s="117" t="s">
        <v>1115</v>
      </c>
      <c r="G227" s="117"/>
      <c r="H227" s="117" t="s">
        <v>754</v>
      </c>
      <c r="I227" s="117" t="s">
        <v>864</v>
      </c>
      <c r="J227" s="117" t="s">
        <v>199</v>
      </c>
      <c r="K227" s="117" t="s">
        <v>199</v>
      </c>
      <c r="L227" s="117" t="s">
        <v>199</v>
      </c>
      <c r="M227" s="117" t="s">
        <v>1119</v>
      </c>
      <c r="N227" s="117" t="s">
        <v>1120</v>
      </c>
      <c r="O227" s="156" t="s">
        <v>1121</v>
      </c>
      <c r="P227" s="117" t="s">
        <v>881</v>
      </c>
      <c r="Q227" s="117"/>
      <c r="R227" s="121" t="s">
        <v>220</v>
      </c>
      <c r="S227" s="121">
        <v>45566</v>
      </c>
      <c r="T227" s="121">
        <v>45641</v>
      </c>
      <c r="U227" s="117" t="s">
        <v>50</v>
      </c>
      <c r="V227" s="117"/>
      <c r="W227" s="117"/>
      <c r="X227" s="117">
        <v>50</v>
      </c>
      <c r="Y227" s="117" t="s">
        <v>355</v>
      </c>
      <c r="Z227" s="117" t="s">
        <v>199</v>
      </c>
      <c r="AA227" s="117" t="s">
        <v>199</v>
      </c>
      <c r="AB227" s="117" t="s">
        <v>199</v>
      </c>
      <c r="AC227" s="117" t="s">
        <v>199</v>
      </c>
      <c r="AD227" s="117" t="s">
        <v>357</v>
      </c>
      <c r="AE227" s="117" t="s">
        <v>417</v>
      </c>
      <c r="AF227" s="117" t="s">
        <v>487</v>
      </c>
      <c r="AG227" s="117" t="s">
        <v>199</v>
      </c>
      <c r="AH227" s="117" t="s">
        <v>199</v>
      </c>
      <c r="AI227" s="117" t="s">
        <v>199</v>
      </c>
      <c r="AJ227" s="137" t="s">
        <v>199</v>
      </c>
      <c r="AK227" s="155" t="s">
        <v>199</v>
      </c>
      <c r="AL227" s="137" t="s">
        <v>958</v>
      </c>
    </row>
    <row r="228" spans="2:38" s="125" customFormat="1" ht="142.5" hidden="1">
      <c r="B228" s="81" t="s">
        <v>453</v>
      </c>
      <c r="C228" s="118" t="s">
        <v>454</v>
      </c>
      <c r="D228" s="81" t="s">
        <v>1122</v>
      </c>
      <c r="E228" s="81" t="s">
        <v>1123</v>
      </c>
      <c r="F228" s="81" t="s">
        <v>1124</v>
      </c>
      <c r="G228" s="81"/>
      <c r="H228" s="72" t="s">
        <v>1125</v>
      </c>
      <c r="I228" s="81" t="s">
        <v>1126</v>
      </c>
      <c r="J228" s="72" t="s">
        <v>199</v>
      </c>
      <c r="K228" s="72" t="s">
        <v>199</v>
      </c>
      <c r="L228" s="72" t="s">
        <v>199</v>
      </c>
      <c r="M228" s="81" t="s">
        <v>1127</v>
      </c>
      <c r="N228" s="82" t="s">
        <v>1128</v>
      </c>
      <c r="O228" s="81" t="s">
        <v>1129</v>
      </c>
      <c r="P228" s="72" t="s">
        <v>1130</v>
      </c>
      <c r="Q228" s="72" t="s">
        <v>1131</v>
      </c>
      <c r="R228" s="72" t="s">
        <v>99</v>
      </c>
      <c r="S228" s="83">
        <v>45323</v>
      </c>
      <c r="T228" s="83">
        <v>45401</v>
      </c>
      <c r="U228" s="83" t="s">
        <v>512</v>
      </c>
      <c r="V228" s="145" t="s">
        <v>1578</v>
      </c>
      <c r="W228" s="145" t="s">
        <v>1578</v>
      </c>
      <c r="X228" s="91">
        <v>0.45</v>
      </c>
      <c r="Y228" s="72" t="s">
        <v>208</v>
      </c>
      <c r="Z228" s="72" t="s">
        <v>207</v>
      </c>
      <c r="AA228" s="72" t="s">
        <v>374</v>
      </c>
      <c r="AB228" s="72" t="s">
        <v>199</v>
      </c>
      <c r="AC228" s="72" t="s">
        <v>199</v>
      </c>
      <c r="AD228" s="117" t="s">
        <v>487</v>
      </c>
      <c r="AE228" s="117" t="s">
        <v>248</v>
      </c>
      <c r="AF228" s="117" t="s">
        <v>199</v>
      </c>
      <c r="AG228" s="117" t="s">
        <v>199</v>
      </c>
      <c r="AH228" s="117" t="s">
        <v>199</v>
      </c>
      <c r="AI228" s="117" t="s">
        <v>199</v>
      </c>
      <c r="AJ228" s="87" t="s">
        <v>199</v>
      </c>
      <c r="AK228" s="87" t="s">
        <v>199</v>
      </c>
      <c r="AL228" s="81" t="s">
        <v>655</v>
      </c>
    </row>
    <row r="229" spans="2:38" s="125" customFormat="1" ht="128.25" hidden="1">
      <c r="B229" s="81" t="s">
        <v>453</v>
      </c>
      <c r="C229" s="118" t="s">
        <v>454</v>
      </c>
      <c r="D229" s="81" t="s">
        <v>1122</v>
      </c>
      <c r="E229" s="81" t="s">
        <v>1123</v>
      </c>
      <c r="F229" s="81" t="s">
        <v>1124</v>
      </c>
      <c r="G229" s="81"/>
      <c r="H229" s="72" t="s">
        <v>1125</v>
      </c>
      <c r="I229" s="81" t="s">
        <v>1126</v>
      </c>
      <c r="J229" s="72" t="s">
        <v>199</v>
      </c>
      <c r="K229" s="72" t="s">
        <v>199</v>
      </c>
      <c r="L229" s="72" t="s">
        <v>199</v>
      </c>
      <c r="M229" s="81" t="s">
        <v>1132</v>
      </c>
      <c r="N229" s="82" t="s">
        <v>1133</v>
      </c>
      <c r="O229" s="81" t="s">
        <v>1134</v>
      </c>
      <c r="P229" s="72" t="s">
        <v>1130</v>
      </c>
      <c r="Q229" s="72" t="s">
        <v>1131</v>
      </c>
      <c r="R229" s="72" t="s">
        <v>99</v>
      </c>
      <c r="S229" s="83">
        <v>45404</v>
      </c>
      <c r="T229" s="83">
        <v>45433</v>
      </c>
      <c r="U229" s="83" t="s">
        <v>99</v>
      </c>
      <c r="V229" s="145" t="s">
        <v>1578</v>
      </c>
      <c r="W229" s="145" t="s">
        <v>1578</v>
      </c>
      <c r="X229" s="91">
        <v>0.05</v>
      </c>
      <c r="Y229" s="72" t="s">
        <v>208</v>
      </c>
      <c r="Z229" s="72" t="s">
        <v>207</v>
      </c>
      <c r="AA229" s="72" t="s">
        <v>374</v>
      </c>
      <c r="AB229" s="72" t="s">
        <v>199</v>
      </c>
      <c r="AC229" s="72" t="s">
        <v>199</v>
      </c>
      <c r="AD229" s="117" t="s">
        <v>487</v>
      </c>
      <c r="AE229" s="117" t="s">
        <v>248</v>
      </c>
      <c r="AF229" s="117" t="s">
        <v>199</v>
      </c>
      <c r="AG229" s="117" t="s">
        <v>199</v>
      </c>
      <c r="AH229" s="117" t="s">
        <v>199</v>
      </c>
      <c r="AI229" s="117" t="s">
        <v>199</v>
      </c>
      <c r="AJ229" s="87" t="s">
        <v>199</v>
      </c>
      <c r="AK229" s="87" t="s">
        <v>199</v>
      </c>
      <c r="AL229" s="81" t="s">
        <v>655</v>
      </c>
    </row>
    <row r="230" spans="2:38" s="125" customFormat="1" ht="128.25" hidden="1">
      <c r="B230" s="81" t="s">
        <v>453</v>
      </c>
      <c r="C230" s="118" t="s">
        <v>454</v>
      </c>
      <c r="D230" s="81" t="s">
        <v>1122</v>
      </c>
      <c r="E230" s="81" t="s">
        <v>1123</v>
      </c>
      <c r="F230" s="81" t="s">
        <v>1124</v>
      </c>
      <c r="G230" s="81"/>
      <c r="H230" s="72" t="s">
        <v>1125</v>
      </c>
      <c r="I230" s="81" t="s">
        <v>1126</v>
      </c>
      <c r="J230" s="72" t="s">
        <v>199</v>
      </c>
      <c r="K230" s="72" t="s">
        <v>199</v>
      </c>
      <c r="L230" s="72" t="s">
        <v>199</v>
      </c>
      <c r="M230" s="81" t="s">
        <v>1135</v>
      </c>
      <c r="N230" s="81" t="s">
        <v>1136</v>
      </c>
      <c r="O230" s="81" t="s">
        <v>1137</v>
      </c>
      <c r="P230" s="72" t="s">
        <v>1130</v>
      </c>
      <c r="Q230" s="72" t="s">
        <v>1131</v>
      </c>
      <c r="R230" s="72" t="s">
        <v>99</v>
      </c>
      <c r="S230" s="83">
        <v>45404</v>
      </c>
      <c r="T230" s="83">
        <v>45433</v>
      </c>
      <c r="U230" s="83" t="s">
        <v>1138</v>
      </c>
      <c r="V230" s="145" t="s">
        <v>1578</v>
      </c>
      <c r="W230" s="145" t="s">
        <v>1578</v>
      </c>
      <c r="X230" s="91">
        <v>0.2</v>
      </c>
      <c r="Y230" s="72" t="s">
        <v>208</v>
      </c>
      <c r="Z230" s="72" t="s">
        <v>207</v>
      </c>
      <c r="AA230" s="72" t="s">
        <v>199</v>
      </c>
      <c r="AB230" s="72" t="s">
        <v>199</v>
      </c>
      <c r="AC230" s="72" t="s">
        <v>199</v>
      </c>
      <c r="AD230" s="117" t="s">
        <v>487</v>
      </c>
      <c r="AE230" s="117" t="s">
        <v>248</v>
      </c>
      <c r="AF230" s="117" t="s">
        <v>199</v>
      </c>
      <c r="AG230" s="117" t="s">
        <v>199</v>
      </c>
      <c r="AH230" s="117" t="s">
        <v>199</v>
      </c>
      <c r="AI230" s="117" t="s">
        <v>199</v>
      </c>
      <c r="AJ230" s="87" t="s">
        <v>199</v>
      </c>
      <c r="AK230" s="87" t="s">
        <v>199</v>
      </c>
      <c r="AL230" s="81" t="s">
        <v>655</v>
      </c>
    </row>
    <row r="231" spans="2:38" s="125" customFormat="1" ht="128.25" hidden="1">
      <c r="B231" s="81" t="s">
        <v>453</v>
      </c>
      <c r="C231" s="118" t="s">
        <v>454</v>
      </c>
      <c r="D231" s="81" t="s">
        <v>1122</v>
      </c>
      <c r="E231" s="81" t="s">
        <v>1123</v>
      </c>
      <c r="F231" s="81" t="s">
        <v>1124</v>
      </c>
      <c r="G231" s="81"/>
      <c r="H231" s="72" t="s">
        <v>1125</v>
      </c>
      <c r="I231" s="81" t="s">
        <v>1126</v>
      </c>
      <c r="J231" s="72" t="s">
        <v>199</v>
      </c>
      <c r="K231" s="72" t="s">
        <v>199</v>
      </c>
      <c r="L231" s="72" t="s">
        <v>199</v>
      </c>
      <c r="M231" s="81" t="s">
        <v>1139</v>
      </c>
      <c r="N231" s="81" t="s">
        <v>1140</v>
      </c>
      <c r="O231" s="81" t="s">
        <v>1141</v>
      </c>
      <c r="P231" s="72" t="s">
        <v>1130</v>
      </c>
      <c r="Q231" s="72" t="s">
        <v>1131</v>
      </c>
      <c r="R231" s="72" t="s">
        <v>99</v>
      </c>
      <c r="S231" s="83">
        <v>45404</v>
      </c>
      <c r="T231" s="83">
        <v>45426</v>
      </c>
      <c r="U231" s="83" t="s">
        <v>1138</v>
      </c>
      <c r="V231" s="145" t="s">
        <v>1578</v>
      </c>
      <c r="W231" s="145" t="s">
        <v>1578</v>
      </c>
      <c r="X231" s="91">
        <v>0.1</v>
      </c>
      <c r="Y231" s="72" t="s">
        <v>208</v>
      </c>
      <c r="Z231" s="72" t="s">
        <v>247</v>
      </c>
      <c r="AA231" s="72" t="s">
        <v>199</v>
      </c>
      <c r="AB231" s="72" t="s">
        <v>199</v>
      </c>
      <c r="AC231" s="72" t="s">
        <v>199</v>
      </c>
      <c r="AD231" s="117" t="s">
        <v>487</v>
      </c>
      <c r="AE231" s="117" t="s">
        <v>248</v>
      </c>
      <c r="AF231" s="117" t="s">
        <v>199</v>
      </c>
      <c r="AG231" s="117" t="s">
        <v>199</v>
      </c>
      <c r="AH231" s="117" t="s">
        <v>199</v>
      </c>
      <c r="AI231" s="117" t="s">
        <v>199</v>
      </c>
      <c r="AJ231" s="87" t="s">
        <v>199</v>
      </c>
      <c r="AK231" s="87" t="s">
        <v>199</v>
      </c>
      <c r="AL231" s="81" t="s">
        <v>775</v>
      </c>
    </row>
    <row r="232" spans="2:38" s="125" customFormat="1" ht="213.75" hidden="1">
      <c r="B232" s="81" t="s">
        <v>453</v>
      </c>
      <c r="C232" s="118" t="s">
        <v>454</v>
      </c>
      <c r="D232" s="81" t="s">
        <v>1122</v>
      </c>
      <c r="E232" s="81" t="s">
        <v>1123</v>
      </c>
      <c r="F232" s="81" t="s">
        <v>1124</v>
      </c>
      <c r="G232" s="81"/>
      <c r="H232" s="72" t="s">
        <v>1125</v>
      </c>
      <c r="I232" s="81" t="s">
        <v>1126</v>
      </c>
      <c r="J232" s="72" t="s">
        <v>199</v>
      </c>
      <c r="K232" s="72" t="s">
        <v>199</v>
      </c>
      <c r="L232" s="72" t="s">
        <v>199</v>
      </c>
      <c r="M232" s="81" t="s">
        <v>1142</v>
      </c>
      <c r="N232" s="81" t="s">
        <v>1143</v>
      </c>
      <c r="O232" s="81" t="s">
        <v>1144</v>
      </c>
      <c r="P232" s="72" t="s">
        <v>1130</v>
      </c>
      <c r="Q232" s="72" t="s">
        <v>1131</v>
      </c>
      <c r="R232" s="72" t="s">
        <v>99</v>
      </c>
      <c r="S232" s="83">
        <v>45427</v>
      </c>
      <c r="T232" s="83">
        <v>45450</v>
      </c>
      <c r="U232" s="83" t="s">
        <v>1138</v>
      </c>
      <c r="V232" s="145" t="s">
        <v>1578</v>
      </c>
      <c r="W232" s="145" t="s">
        <v>1578</v>
      </c>
      <c r="X232" s="91">
        <v>0.1</v>
      </c>
      <c r="Y232" s="72" t="s">
        <v>208</v>
      </c>
      <c r="Z232" s="72" t="s">
        <v>247</v>
      </c>
      <c r="AA232" s="72" t="s">
        <v>199</v>
      </c>
      <c r="AB232" s="72" t="s">
        <v>199</v>
      </c>
      <c r="AC232" s="72" t="s">
        <v>199</v>
      </c>
      <c r="AD232" s="117" t="s">
        <v>487</v>
      </c>
      <c r="AE232" s="117" t="s">
        <v>248</v>
      </c>
      <c r="AF232" s="117" t="s">
        <v>199</v>
      </c>
      <c r="AG232" s="117" t="s">
        <v>199</v>
      </c>
      <c r="AH232" s="117" t="s">
        <v>199</v>
      </c>
      <c r="AI232" s="117" t="s">
        <v>199</v>
      </c>
      <c r="AJ232" s="87" t="s">
        <v>199</v>
      </c>
      <c r="AK232" s="87" t="s">
        <v>199</v>
      </c>
      <c r="AL232" s="81" t="s">
        <v>775</v>
      </c>
    </row>
    <row r="233" spans="2:38" s="125" customFormat="1" ht="128.25" hidden="1">
      <c r="B233" s="81" t="s">
        <v>453</v>
      </c>
      <c r="C233" s="118" t="s">
        <v>454</v>
      </c>
      <c r="D233" s="81" t="s">
        <v>1122</v>
      </c>
      <c r="E233" s="81" t="s">
        <v>1123</v>
      </c>
      <c r="F233" s="81" t="s">
        <v>1124</v>
      </c>
      <c r="G233" s="81"/>
      <c r="H233" s="72" t="s">
        <v>1125</v>
      </c>
      <c r="I233" s="81" t="s">
        <v>1126</v>
      </c>
      <c r="J233" s="72" t="s">
        <v>199</v>
      </c>
      <c r="K233" s="72" t="s">
        <v>199</v>
      </c>
      <c r="L233" s="72" t="s">
        <v>199</v>
      </c>
      <c r="M233" s="81" t="s">
        <v>1145</v>
      </c>
      <c r="N233" s="81" t="s">
        <v>1146</v>
      </c>
      <c r="O233" s="81" t="s">
        <v>1147</v>
      </c>
      <c r="P233" s="72" t="s">
        <v>1130</v>
      </c>
      <c r="Q233" s="72" t="s">
        <v>1131</v>
      </c>
      <c r="R233" s="72" t="s">
        <v>99</v>
      </c>
      <c r="S233" s="83">
        <v>45454</v>
      </c>
      <c r="T233" s="83">
        <v>45460</v>
      </c>
      <c r="U233" s="83" t="s">
        <v>1138</v>
      </c>
      <c r="V233" s="145" t="s">
        <v>1578</v>
      </c>
      <c r="W233" s="145" t="s">
        <v>1578</v>
      </c>
      <c r="X233" s="91">
        <v>0.05</v>
      </c>
      <c r="Y233" s="72" t="s">
        <v>208</v>
      </c>
      <c r="Z233" s="72" t="s">
        <v>247</v>
      </c>
      <c r="AA233" s="72" t="s">
        <v>199</v>
      </c>
      <c r="AB233" s="72" t="s">
        <v>199</v>
      </c>
      <c r="AC233" s="72" t="s">
        <v>199</v>
      </c>
      <c r="AD233" s="117" t="s">
        <v>487</v>
      </c>
      <c r="AE233" s="117" t="s">
        <v>248</v>
      </c>
      <c r="AF233" s="117" t="s">
        <v>199</v>
      </c>
      <c r="AG233" s="117" t="s">
        <v>199</v>
      </c>
      <c r="AH233" s="117" t="s">
        <v>199</v>
      </c>
      <c r="AI233" s="117" t="s">
        <v>199</v>
      </c>
      <c r="AJ233" s="87" t="s">
        <v>199</v>
      </c>
      <c r="AK233" s="87" t="s">
        <v>199</v>
      </c>
      <c r="AL233" s="81" t="s">
        <v>775</v>
      </c>
    </row>
    <row r="234" spans="2:38" s="125" customFormat="1" ht="128.25" hidden="1">
      <c r="B234" s="81" t="s">
        <v>453</v>
      </c>
      <c r="C234" s="118" t="s">
        <v>454</v>
      </c>
      <c r="D234" s="81" t="s">
        <v>1122</v>
      </c>
      <c r="E234" s="81" t="s">
        <v>1123</v>
      </c>
      <c r="F234" s="81" t="s">
        <v>1124</v>
      </c>
      <c r="G234" s="81"/>
      <c r="H234" s="72" t="s">
        <v>1125</v>
      </c>
      <c r="I234" s="81" t="s">
        <v>1126</v>
      </c>
      <c r="J234" s="72" t="s">
        <v>199</v>
      </c>
      <c r="K234" s="72" t="s">
        <v>199</v>
      </c>
      <c r="L234" s="72" t="s">
        <v>199</v>
      </c>
      <c r="M234" s="81" t="s">
        <v>1148</v>
      </c>
      <c r="N234" s="81" t="s">
        <v>1149</v>
      </c>
      <c r="O234" s="81" t="s">
        <v>1150</v>
      </c>
      <c r="P234" s="72" t="s">
        <v>1130</v>
      </c>
      <c r="Q234" s="72" t="s">
        <v>1131</v>
      </c>
      <c r="R234" s="72" t="s">
        <v>99</v>
      </c>
      <c r="S234" s="83">
        <v>45461</v>
      </c>
      <c r="T234" s="83">
        <v>45471</v>
      </c>
      <c r="U234" s="83" t="s">
        <v>0</v>
      </c>
      <c r="V234" s="145" t="s">
        <v>1578</v>
      </c>
      <c r="W234" s="145" t="s">
        <v>1578</v>
      </c>
      <c r="X234" s="91">
        <v>0.05</v>
      </c>
      <c r="Y234" s="72" t="s">
        <v>208</v>
      </c>
      <c r="Z234" s="72" t="s">
        <v>247</v>
      </c>
      <c r="AA234" s="72" t="s">
        <v>245</v>
      </c>
      <c r="AB234" s="72" t="s">
        <v>199</v>
      </c>
      <c r="AC234" s="72" t="s">
        <v>199</v>
      </c>
      <c r="AD234" s="117" t="s">
        <v>487</v>
      </c>
      <c r="AE234" s="117" t="s">
        <v>248</v>
      </c>
      <c r="AF234" s="117" t="s">
        <v>199</v>
      </c>
      <c r="AG234" s="117" t="s">
        <v>199</v>
      </c>
      <c r="AH234" s="117" t="s">
        <v>199</v>
      </c>
      <c r="AI234" s="117" t="s">
        <v>199</v>
      </c>
      <c r="AJ234" s="87" t="s">
        <v>199</v>
      </c>
      <c r="AK234" s="87" t="s">
        <v>199</v>
      </c>
      <c r="AL234" s="81" t="s">
        <v>1151</v>
      </c>
    </row>
    <row r="235" spans="2:38" s="125" customFormat="1" ht="128.25" hidden="1">
      <c r="B235" s="81" t="s">
        <v>453</v>
      </c>
      <c r="C235" s="118" t="s">
        <v>454</v>
      </c>
      <c r="D235" s="81" t="s">
        <v>1122</v>
      </c>
      <c r="E235" s="81" t="s">
        <v>1123</v>
      </c>
      <c r="F235" s="81" t="s">
        <v>1152</v>
      </c>
      <c r="G235" s="81"/>
      <c r="H235" s="72" t="s">
        <v>1125</v>
      </c>
      <c r="I235" s="72" t="s">
        <v>199</v>
      </c>
      <c r="J235" s="81" t="s">
        <v>1126</v>
      </c>
      <c r="K235" s="72" t="s">
        <v>199</v>
      </c>
      <c r="L235" s="72" t="s">
        <v>199</v>
      </c>
      <c r="M235" s="81" t="s">
        <v>1153</v>
      </c>
      <c r="N235" s="81" t="s">
        <v>1154</v>
      </c>
      <c r="O235" s="81" t="s">
        <v>1155</v>
      </c>
      <c r="P235" s="72" t="s">
        <v>1130</v>
      </c>
      <c r="Q235" s="72" t="s">
        <v>1131</v>
      </c>
      <c r="R235" s="72" t="s">
        <v>99</v>
      </c>
      <c r="S235" s="83">
        <v>45475</v>
      </c>
      <c r="T235" s="83">
        <v>45541</v>
      </c>
      <c r="U235" s="83" t="s">
        <v>512</v>
      </c>
      <c r="V235" s="145" t="s">
        <v>1578</v>
      </c>
      <c r="W235" s="145" t="s">
        <v>1578</v>
      </c>
      <c r="X235" s="91">
        <v>0.3</v>
      </c>
      <c r="Y235" s="72" t="s">
        <v>208</v>
      </c>
      <c r="Z235" s="72" t="s">
        <v>207</v>
      </c>
      <c r="AA235" s="72" t="s">
        <v>199</v>
      </c>
      <c r="AB235" s="72" t="s">
        <v>199</v>
      </c>
      <c r="AC235" s="72" t="s">
        <v>199</v>
      </c>
      <c r="AD235" s="117" t="s">
        <v>487</v>
      </c>
      <c r="AE235" s="117" t="s">
        <v>248</v>
      </c>
      <c r="AF235" s="117" t="s">
        <v>199</v>
      </c>
      <c r="AG235" s="117" t="s">
        <v>199</v>
      </c>
      <c r="AH235" s="117" t="s">
        <v>199</v>
      </c>
      <c r="AI235" s="117" t="s">
        <v>199</v>
      </c>
      <c r="AJ235" s="87" t="s">
        <v>199</v>
      </c>
      <c r="AK235" s="87" t="s">
        <v>199</v>
      </c>
      <c r="AL235" s="81" t="s">
        <v>655</v>
      </c>
    </row>
    <row r="236" spans="2:38" s="125" customFormat="1" ht="128.25" hidden="1">
      <c r="B236" s="81" t="s">
        <v>453</v>
      </c>
      <c r="C236" s="118" t="s">
        <v>454</v>
      </c>
      <c r="D236" s="81" t="s">
        <v>1122</v>
      </c>
      <c r="E236" s="81" t="s">
        <v>1123</v>
      </c>
      <c r="F236" s="81" t="s">
        <v>1152</v>
      </c>
      <c r="G236" s="81"/>
      <c r="H236" s="72" t="s">
        <v>1125</v>
      </c>
      <c r="I236" s="72" t="s">
        <v>199</v>
      </c>
      <c r="J236" s="81" t="s">
        <v>1126</v>
      </c>
      <c r="K236" s="72" t="s">
        <v>199</v>
      </c>
      <c r="L236" s="72" t="s">
        <v>199</v>
      </c>
      <c r="M236" s="81" t="s">
        <v>1156</v>
      </c>
      <c r="N236" s="81" t="s">
        <v>1157</v>
      </c>
      <c r="O236" s="81" t="s">
        <v>1158</v>
      </c>
      <c r="P236" s="72" t="s">
        <v>1130</v>
      </c>
      <c r="Q236" s="72" t="s">
        <v>1131</v>
      </c>
      <c r="R236" s="72" t="s">
        <v>99</v>
      </c>
      <c r="S236" s="83">
        <v>45544</v>
      </c>
      <c r="T236" s="83">
        <v>45576</v>
      </c>
      <c r="U236" s="83" t="s">
        <v>512</v>
      </c>
      <c r="V236" s="145" t="s">
        <v>1578</v>
      </c>
      <c r="W236" s="145" t="s">
        <v>1578</v>
      </c>
      <c r="X236" s="91">
        <v>0.05</v>
      </c>
      <c r="Y236" s="72" t="s">
        <v>208</v>
      </c>
      <c r="Z236" s="72" t="s">
        <v>207</v>
      </c>
      <c r="AA236" s="72" t="s">
        <v>199</v>
      </c>
      <c r="AB236" s="72" t="s">
        <v>199</v>
      </c>
      <c r="AC236" s="72" t="s">
        <v>199</v>
      </c>
      <c r="AD236" s="117" t="s">
        <v>487</v>
      </c>
      <c r="AE236" s="117" t="s">
        <v>248</v>
      </c>
      <c r="AF236" s="117" t="s">
        <v>199</v>
      </c>
      <c r="AG236" s="117" t="s">
        <v>199</v>
      </c>
      <c r="AH236" s="117" t="s">
        <v>199</v>
      </c>
      <c r="AI236" s="117" t="s">
        <v>199</v>
      </c>
      <c r="AJ236" s="87" t="s">
        <v>199</v>
      </c>
      <c r="AK236" s="87" t="s">
        <v>199</v>
      </c>
      <c r="AL236" s="81" t="s">
        <v>655</v>
      </c>
    </row>
    <row r="237" spans="2:38" s="125" customFormat="1" ht="128.25" hidden="1">
      <c r="B237" s="81" t="s">
        <v>453</v>
      </c>
      <c r="C237" s="118" t="s">
        <v>454</v>
      </c>
      <c r="D237" s="81" t="s">
        <v>1122</v>
      </c>
      <c r="E237" s="81" t="s">
        <v>1123</v>
      </c>
      <c r="F237" s="81" t="s">
        <v>1152</v>
      </c>
      <c r="G237" s="81"/>
      <c r="H237" s="72" t="s">
        <v>1125</v>
      </c>
      <c r="I237" s="72" t="s">
        <v>199</v>
      </c>
      <c r="J237" s="81" t="s">
        <v>1126</v>
      </c>
      <c r="K237" s="72" t="s">
        <v>199</v>
      </c>
      <c r="L237" s="72" t="s">
        <v>199</v>
      </c>
      <c r="M237" s="81" t="s">
        <v>1159</v>
      </c>
      <c r="N237" s="81" t="s">
        <v>1154</v>
      </c>
      <c r="O237" s="81" t="s">
        <v>1160</v>
      </c>
      <c r="P237" s="72" t="s">
        <v>1130</v>
      </c>
      <c r="Q237" s="72" t="s">
        <v>1131</v>
      </c>
      <c r="R237" s="72" t="s">
        <v>99</v>
      </c>
      <c r="S237" s="83">
        <v>45544</v>
      </c>
      <c r="T237" s="83">
        <v>45596</v>
      </c>
      <c r="U237" s="83" t="s">
        <v>512</v>
      </c>
      <c r="V237" s="145" t="s">
        <v>1578</v>
      </c>
      <c r="W237" s="145" t="s">
        <v>1578</v>
      </c>
      <c r="X237" s="91">
        <v>0.3</v>
      </c>
      <c r="Y237" s="72" t="s">
        <v>208</v>
      </c>
      <c r="Z237" s="72" t="s">
        <v>199</v>
      </c>
      <c r="AA237" s="72" t="s">
        <v>199</v>
      </c>
      <c r="AB237" s="72" t="s">
        <v>199</v>
      </c>
      <c r="AC237" s="72" t="s">
        <v>199</v>
      </c>
      <c r="AD237" s="117" t="s">
        <v>487</v>
      </c>
      <c r="AE237" s="117" t="s">
        <v>248</v>
      </c>
      <c r="AF237" s="117" t="s">
        <v>199</v>
      </c>
      <c r="AG237" s="117" t="s">
        <v>199</v>
      </c>
      <c r="AH237" s="117" t="s">
        <v>199</v>
      </c>
      <c r="AI237" s="117" t="s">
        <v>199</v>
      </c>
      <c r="AJ237" s="87" t="s">
        <v>199</v>
      </c>
      <c r="AK237" s="87" t="s">
        <v>199</v>
      </c>
      <c r="AL237" s="81" t="s">
        <v>655</v>
      </c>
    </row>
    <row r="238" spans="2:38" s="125" customFormat="1" ht="128.25" hidden="1">
      <c r="B238" s="81" t="s">
        <v>453</v>
      </c>
      <c r="C238" s="118" t="s">
        <v>454</v>
      </c>
      <c r="D238" s="81" t="s">
        <v>1122</v>
      </c>
      <c r="E238" s="81" t="s">
        <v>1123</v>
      </c>
      <c r="F238" s="81" t="s">
        <v>1152</v>
      </c>
      <c r="G238" s="81"/>
      <c r="H238" s="72" t="s">
        <v>1125</v>
      </c>
      <c r="I238" s="72" t="s">
        <v>199</v>
      </c>
      <c r="J238" s="81" t="s">
        <v>1126</v>
      </c>
      <c r="K238" s="72" t="s">
        <v>199</v>
      </c>
      <c r="L238" s="72" t="s">
        <v>199</v>
      </c>
      <c r="M238" s="81" t="s">
        <v>1161</v>
      </c>
      <c r="N238" s="81" t="s">
        <v>1162</v>
      </c>
      <c r="O238" s="81" t="s">
        <v>1163</v>
      </c>
      <c r="P238" s="72" t="s">
        <v>1130</v>
      </c>
      <c r="Q238" s="72" t="s">
        <v>1131</v>
      </c>
      <c r="R238" s="72" t="s">
        <v>99</v>
      </c>
      <c r="S238" s="83">
        <v>45597</v>
      </c>
      <c r="T238" s="83">
        <v>45625</v>
      </c>
      <c r="U238" s="83" t="s">
        <v>512</v>
      </c>
      <c r="V238" s="145" t="s">
        <v>1578</v>
      </c>
      <c r="W238" s="145" t="s">
        <v>1578</v>
      </c>
      <c r="X238" s="91">
        <v>0.3</v>
      </c>
      <c r="Y238" s="72" t="s">
        <v>208</v>
      </c>
      <c r="Z238" s="72" t="s">
        <v>207</v>
      </c>
      <c r="AA238" s="72" t="s">
        <v>374</v>
      </c>
      <c r="AB238" s="72" t="s">
        <v>199</v>
      </c>
      <c r="AC238" s="72" t="s">
        <v>199</v>
      </c>
      <c r="AD238" s="117" t="s">
        <v>487</v>
      </c>
      <c r="AE238" s="117" t="s">
        <v>248</v>
      </c>
      <c r="AF238" s="117" t="s">
        <v>199</v>
      </c>
      <c r="AG238" s="117" t="s">
        <v>199</v>
      </c>
      <c r="AH238" s="117" t="s">
        <v>199</v>
      </c>
      <c r="AI238" s="117" t="s">
        <v>199</v>
      </c>
      <c r="AJ238" s="87" t="s">
        <v>199</v>
      </c>
      <c r="AK238" s="87" t="s">
        <v>199</v>
      </c>
      <c r="AL238" s="81" t="s">
        <v>655</v>
      </c>
    </row>
    <row r="239" spans="2:38" s="125" customFormat="1" ht="128.25" hidden="1">
      <c r="B239" s="81" t="s">
        <v>453</v>
      </c>
      <c r="C239" s="118" t="s">
        <v>454</v>
      </c>
      <c r="D239" s="81" t="s">
        <v>1122</v>
      </c>
      <c r="E239" s="81" t="s">
        <v>1123</v>
      </c>
      <c r="F239" s="81" t="s">
        <v>1152</v>
      </c>
      <c r="G239" s="81"/>
      <c r="H239" s="72" t="s">
        <v>1125</v>
      </c>
      <c r="I239" s="72" t="s">
        <v>199</v>
      </c>
      <c r="J239" s="81" t="s">
        <v>1126</v>
      </c>
      <c r="K239" s="72" t="s">
        <v>199</v>
      </c>
      <c r="L239" s="72" t="s">
        <v>199</v>
      </c>
      <c r="M239" s="81" t="s">
        <v>1164</v>
      </c>
      <c r="N239" s="81" t="s">
        <v>1157</v>
      </c>
      <c r="O239" s="81" t="s">
        <v>1165</v>
      </c>
      <c r="P239" s="72" t="s">
        <v>1130</v>
      </c>
      <c r="Q239" s="72" t="s">
        <v>1131</v>
      </c>
      <c r="R239" s="72" t="s">
        <v>99</v>
      </c>
      <c r="S239" s="83">
        <v>45614</v>
      </c>
      <c r="T239" s="83">
        <v>45646</v>
      </c>
      <c r="U239" s="83" t="s">
        <v>512</v>
      </c>
      <c r="V239" s="145" t="s">
        <v>1578</v>
      </c>
      <c r="W239" s="145" t="s">
        <v>1578</v>
      </c>
      <c r="X239" s="91">
        <v>0.05</v>
      </c>
      <c r="Y239" s="72" t="s">
        <v>208</v>
      </c>
      <c r="Z239" s="72" t="s">
        <v>207</v>
      </c>
      <c r="AA239" s="72" t="s">
        <v>374</v>
      </c>
      <c r="AB239" s="72" t="s">
        <v>199</v>
      </c>
      <c r="AC239" s="72" t="s">
        <v>199</v>
      </c>
      <c r="AD239" s="117" t="s">
        <v>487</v>
      </c>
      <c r="AE239" s="117" t="s">
        <v>248</v>
      </c>
      <c r="AF239" s="117" t="s">
        <v>199</v>
      </c>
      <c r="AG239" s="117" t="s">
        <v>199</v>
      </c>
      <c r="AH239" s="117" t="s">
        <v>199</v>
      </c>
      <c r="AI239" s="117" t="s">
        <v>199</v>
      </c>
      <c r="AJ239" s="87" t="s">
        <v>199</v>
      </c>
      <c r="AK239" s="87" t="s">
        <v>199</v>
      </c>
      <c r="AL239" s="81" t="s">
        <v>655</v>
      </c>
    </row>
    <row r="240" spans="2:38" s="125" customFormat="1" ht="128.25" hidden="1">
      <c r="B240" s="117" t="s">
        <v>453</v>
      </c>
      <c r="C240" s="118" t="s">
        <v>454</v>
      </c>
      <c r="D240" s="117" t="s">
        <v>1122</v>
      </c>
      <c r="E240" s="81" t="s">
        <v>1123</v>
      </c>
      <c r="F240" s="117" t="s">
        <v>1166</v>
      </c>
      <c r="G240" s="117"/>
      <c r="H240" s="117" t="s">
        <v>1167</v>
      </c>
      <c r="I240" s="117" t="s">
        <v>863</v>
      </c>
      <c r="J240" s="117" t="s">
        <v>199</v>
      </c>
      <c r="K240" s="117" t="s">
        <v>199</v>
      </c>
      <c r="L240" s="117" t="s">
        <v>199</v>
      </c>
      <c r="M240" s="117" t="s">
        <v>1168</v>
      </c>
      <c r="N240" s="117" t="s">
        <v>1168</v>
      </c>
      <c r="O240" s="120" t="s">
        <v>1169</v>
      </c>
      <c r="P240" s="117" t="s">
        <v>486</v>
      </c>
      <c r="Q240" s="117" t="s">
        <v>1170</v>
      </c>
      <c r="R240" s="117" t="s">
        <v>99</v>
      </c>
      <c r="S240" s="121">
        <v>45474</v>
      </c>
      <c r="T240" s="121">
        <v>45519</v>
      </c>
      <c r="U240" s="121" t="s">
        <v>512</v>
      </c>
      <c r="V240" s="129"/>
      <c r="W240" s="117"/>
      <c r="X240" s="117"/>
      <c r="Y240" s="117" t="s">
        <v>207</v>
      </c>
      <c r="Z240" s="117" t="s">
        <v>208</v>
      </c>
      <c r="AA240" s="117" t="s">
        <v>374</v>
      </c>
      <c r="AB240" s="117" t="s">
        <v>199</v>
      </c>
      <c r="AC240" s="117" t="s">
        <v>199</v>
      </c>
      <c r="AD240" s="117" t="s">
        <v>487</v>
      </c>
      <c r="AE240" s="117" t="s">
        <v>199</v>
      </c>
      <c r="AF240" s="117" t="s">
        <v>199</v>
      </c>
      <c r="AG240" s="117" t="s">
        <v>199</v>
      </c>
      <c r="AH240" s="117" t="s">
        <v>199</v>
      </c>
      <c r="AI240" s="117" t="s">
        <v>199</v>
      </c>
      <c r="AJ240" s="117" t="s">
        <v>199</v>
      </c>
      <c r="AK240" s="117" t="s">
        <v>199</v>
      </c>
      <c r="AL240" s="117" t="s">
        <v>611</v>
      </c>
    </row>
    <row r="241" spans="2:38" s="125" customFormat="1" ht="128.25" hidden="1">
      <c r="B241" s="117" t="s">
        <v>453</v>
      </c>
      <c r="C241" s="118" t="s">
        <v>454</v>
      </c>
      <c r="D241" s="117" t="s">
        <v>1122</v>
      </c>
      <c r="E241" s="81" t="s">
        <v>1123</v>
      </c>
      <c r="F241" s="117" t="s">
        <v>1166</v>
      </c>
      <c r="G241" s="117"/>
      <c r="H241" s="117" t="s">
        <v>1167</v>
      </c>
      <c r="I241" s="117" t="s">
        <v>863</v>
      </c>
      <c r="J241" s="117" t="s">
        <v>199</v>
      </c>
      <c r="K241" s="117" t="s">
        <v>199</v>
      </c>
      <c r="L241" s="117" t="s">
        <v>199</v>
      </c>
      <c r="M241" s="117" t="s">
        <v>489</v>
      </c>
      <c r="N241" s="117" t="s">
        <v>489</v>
      </c>
      <c r="O241" s="120" t="s">
        <v>1171</v>
      </c>
      <c r="P241" s="117" t="s">
        <v>486</v>
      </c>
      <c r="Q241" s="117" t="s">
        <v>1172</v>
      </c>
      <c r="R241" s="117" t="s">
        <v>99</v>
      </c>
      <c r="S241" s="121">
        <v>45519</v>
      </c>
      <c r="T241" s="121">
        <v>45565</v>
      </c>
      <c r="U241" s="121" t="s">
        <v>512</v>
      </c>
      <c r="V241" s="129"/>
      <c r="W241" s="117"/>
      <c r="X241" s="117"/>
      <c r="Y241" s="117" t="s">
        <v>207</v>
      </c>
      <c r="Z241" s="117" t="s">
        <v>208</v>
      </c>
      <c r="AA241" s="117" t="s">
        <v>374</v>
      </c>
      <c r="AB241" s="117" t="s">
        <v>199</v>
      </c>
      <c r="AC241" s="117" t="s">
        <v>199</v>
      </c>
      <c r="AD241" s="117" t="s">
        <v>487</v>
      </c>
      <c r="AE241" s="117" t="s">
        <v>199</v>
      </c>
      <c r="AF241" s="117" t="s">
        <v>199</v>
      </c>
      <c r="AG241" s="117" t="s">
        <v>199</v>
      </c>
      <c r="AH241" s="117" t="s">
        <v>199</v>
      </c>
      <c r="AI241" s="117" t="s">
        <v>199</v>
      </c>
      <c r="AJ241" s="117" t="s">
        <v>199</v>
      </c>
      <c r="AK241" s="117" t="s">
        <v>199</v>
      </c>
      <c r="AL241" s="117" t="s">
        <v>611</v>
      </c>
    </row>
    <row r="242" spans="2:38" s="125" customFormat="1" ht="171" hidden="1">
      <c r="B242" s="81" t="s">
        <v>453</v>
      </c>
      <c r="C242" s="92" t="s">
        <v>859</v>
      </c>
      <c r="D242" s="81" t="s">
        <v>1173</v>
      </c>
      <c r="E242" s="81" t="s">
        <v>1174</v>
      </c>
      <c r="F242" s="81" t="s">
        <v>1175</v>
      </c>
      <c r="G242" s="81"/>
      <c r="H242" s="72" t="s">
        <v>1125</v>
      </c>
      <c r="I242" s="81" t="s">
        <v>1176</v>
      </c>
      <c r="J242" s="72" t="s">
        <v>199</v>
      </c>
      <c r="K242" s="72" t="s">
        <v>199</v>
      </c>
      <c r="L242" s="72" t="s">
        <v>199</v>
      </c>
      <c r="M242" s="81" t="s">
        <v>1177</v>
      </c>
      <c r="N242" s="81" t="s">
        <v>1178</v>
      </c>
      <c r="O242" s="81" t="s">
        <v>1179</v>
      </c>
      <c r="P242" s="72" t="s">
        <v>1130</v>
      </c>
      <c r="Q242" s="72"/>
      <c r="R242" s="72" t="s">
        <v>99</v>
      </c>
      <c r="S242" s="83">
        <v>45323</v>
      </c>
      <c r="T242" s="83">
        <v>45418</v>
      </c>
      <c r="U242" s="83" t="s">
        <v>99</v>
      </c>
      <c r="V242" s="145" t="s">
        <v>1578</v>
      </c>
      <c r="W242" s="145" t="s">
        <v>1578</v>
      </c>
      <c r="X242" s="91">
        <v>0.45</v>
      </c>
      <c r="Y242" s="72" t="s">
        <v>208</v>
      </c>
      <c r="Z242" s="72" t="s">
        <v>207</v>
      </c>
      <c r="AA242" s="72" t="s">
        <v>374</v>
      </c>
      <c r="AB242" s="72" t="s">
        <v>354</v>
      </c>
      <c r="AC242" s="72" t="s">
        <v>199</v>
      </c>
      <c r="AD242" s="117" t="s">
        <v>487</v>
      </c>
      <c r="AE242" s="117" t="s">
        <v>248</v>
      </c>
      <c r="AF242" s="117" t="s">
        <v>199</v>
      </c>
      <c r="AG242" s="117" t="s">
        <v>199</v>
      </c>
      <c r="AH242" s="117" t="s">
        <v>199</v>
      </c>
      <c r="AI242" s="117" t="s">
        <v>199</v>
      </c>
      <c r="AJ242" s="87" t="s">
        <v>199</v>
      </c>
      <c r="AK242" s="87" t="s">
        <v>199</v>
      </c>
      <c r="AL242" s="81" t="s">
        <v>655</v>
      </c>
    </row>
    <row r="243" spans="2:38" s="125" customFormat="1" ht="171" hidden="1">
      <c r="B243" s="81" t="s">
        <v>453</v>
      </c>
      <c r="C243" s="92" t="s">
        <v>859</v>
      </c>
      <c r="D243" s="81" t="s">
        <v>1173</v>
      </c>
      <c r="E243" s="81" t="s">
        <v>1174</v>
      </c>
      <c r="F243" s="81" t="s">
        <v>1175</v>
      </c>
      <c r="G243" s="81"/>
      <c r="H243" s="72" t="s">
        <v>1125</v>
      </c>
      <c r="I243" s="81" t="s">
        <v>1176</v>
      </c>
      <c r="J243" s="72" t="s">
        <v>199</v>
      </c>
      <c r="K243" s="72" t="s">
        <v>199</v>
      </c>
      <c r="L243" s="72" t="s">
        <v>199</v>
      </c>
      <c r="M243" s="81" t="s">
        <v>1180</v>
      </c>
      <c r="N243" s="81" t="s">
        <v>1181</v>
      </c>
      <c r="O243" s="81" t="s">
        <v>1182</v>
      </c>
      <c r="P243" s="72" t="s">
        <v>1130</v>
      </c>
      <c r="Q243" s="72" t="s">
        <v>1183</v>
      </c>
      <c r="R243" s="72" t="s">
        <v>99</v>
      </c>
      <c r="S243" s="83">
        <v>45418</v>
      </c>
      <c r="T243" s="83">
        <v>45450</v>
      </c>
      <c r="U243" s="83" t="s">
        <v>99</v>
      </c>
      <c r="V243" s="145" t="s">
        <v>1578</v>
      </c>
      <c r="W243" s="145" t="s">
        <v>1578</v>
      </c>
      <c r="X243" s="91">
        <v>0.05</v>
      </c>
      <c r="Y243" s="72" t="s">
        <v>208</v>
      </c>
      <c r="Z243" s="72" t="s">
        <v>207</v>
      </c>
      <c r="AA243" s="72" t="s">
        <v>374</v>
      </c>
      <c r="AB243" s="72" t="s">
        <v>354</v>
      </c>
      <c r="AC243" s="72" t="s">
        <v>199</v>
      </c>
      <c r="AD243" s="117" t="s">
        <v>487</v>
      </c>
      <c r="AE243" s="117" t="s">
        <v>248</v>
      </c>
      <c r="AF243" s="117" t="s">
        <v>199</v>
      </c>
      <c r="AG243" s="117" t="s">
        <v>199</v>
      </c>
      <c r="AH243" s="117" t="s">
        <v>199</v>
      </c>
      <c r="AI243" s="117" t="s">
        <v>199</v>
      </c>
      <c r="AJ243" s="87" t="s">
        <v>199</v>
      </c>
      <c r="AK243" s="87" t="s">
        <v>199</v>
      </c>
      <c r="AL243" s="81" t="s">
        <v>655</v>
      </c>
    </row>
    <row r="244" spans="2:38" s="125" customFormat="1" ht="171" hidden="1">
      <c r="B244" s="81" t="s">
        <v>453</v>
      </c>
      <c r="C244" s="92" t="s">
        <v>859</v>
      </c>
      <c r="D244" s="81" t="s">
        <v>1173</v>
      </c>
      <c r="E244" s="81" t="s">
        <v>1174</v>
      </c>
      <c r="F244" s="81" t="s">
        <v>1184</v>
      </c>
      <c r="G244" s="81"/>
      <c r="H244" s="72" t="s">
        <v>1125</v>
      </c>
      <c r="I244" s="81" t="s">
        <v>1176</v>
      </c>
      <c r="J244" s="72" t="s">
        <v>199</v>
      </c>
      <c r="K244" s="72" t="s">
        <v>199</v>
      </c>
      <c r="L244" s="72" t="s">
        <v>199</v>
      </c>
      <c r="M244" s="81" t="s">
        <v>1185</v>
      </c>
      <c r="N244" s="81" t="s">
        <v>1186</v>
      </c>
      <c r="O244" s="81" t="s">
        <v>1187</v>
      </c>
      <c r="P244" s="72" t="s">
        <v>1130</v>
      </c>
      <c r="Q244" s="72" t="s">
        <v>1183</v>
      </c>
      <c r="R244" s="72" t="s">
        <v>99</v>
      </c>
      <c r="S244" s="83">
        <v>45323</v>
      </c>
      <c r="T244" s="83">
        <v>45418</v>
      </c>
      <c r="U244" s="83" t="s">
        <v>99</v>
      </c>
      <c r="V244" s="145" t="s">
        <v>1578</v>
      </c>
      <c r="W244" s="145" t="s">
        <v>1578</v>
      </c>
      <c r="X244" s="91">
        <v>0.45</v>
      </c>
      <c r="Y244" s="72" t="s">
        <v>207</v>
      </c>
      <c r="Z244" s="72" t="s">
        <v>374</v>
      </c>
      <c r="AA244" s="72" t="s">
        <v>354</v>
      </c>
      <c r="AB244" s="72" t="s">
        <v>199</v>
      </c>
      <c r="AC244" s="72" t="s">
        <v>199</v>
      </c>
      <c r="AD244" s="117" t="s">
        <v>209</v>
      </c>
      <c r="AE244" s="117" t="s">
        <v>248</v>
      </c>
      <c r="AF244" s="117" t="s">
        <v>199</v>
      </c>
      <c r="AG244" s="117" t="s">
        <v>199</v>
      </c>
      <c r="AH244" s="117" t="s">
        <v>199</v>
      </c>
      <c r="AI244" s="117" t="s">
        <v>199</v>
      </c>
      <c r="AJ244" s="87" t="s">
        <v>199</v>
      </c>
      <c r="AK244" s="87" t="s">
        <v>199</v>
      </c>
      <c r="AL244" s="81" t="s">
        <v>655</v>
      </c>
    </row>
    <row r="245" spans="2:38" s="125" customFormat="1" ht="171" hidden="1">
      <c r="B245" s="81" t="s">
        <v>453</v>
      </c>
      <c r="C245" s="92" t="s">
        <v>859</v>
      </c>
      <c r="D245" s="81" t="s">
        <v>1173</v>
      </c>
      <c r="E245" s="81" t="s">
        <v>1174</v>
      </c>
      <c r="F245" s="81" t="s">
        <v>1184</v>
      </c>
      <c r="G245" s="81"/>
      <c r="H245" s="72" t="s">
        <v>1125</v>
      </c>
      <c r="I245" s="81" t="s">
        <v>1176</v>
      </c>
      <c r="J245" s="72" t="s">
        <v>199</v>
      </c>
      <c r="K245" s="72" t="s">
        <v>199</v>
      </c>
      <c r="L245" s="72" t="s">
        <v>199</v>
      </c>
      <c r="M245" s="81" t="s">
        <v>1188</v>
      </c>
      <c r="N245" s="81" t="s">
        <v>1189</v>
      </c>
      <c r="O245" s="81" t="s">
        <v>1190</v>
      </c>
      <c r="P245" s="72" t="s">
        <v>491</v>
      </c>
      <c r="Q245" s="72" t="s">
        <v>1191</v>
      </c>
      <c r="R245" s="72" t="s">
        <v>99</v>
      </c>
      <c r="S245" s="83">
        <v>45418</v>
      </c>
      <c r="T245" s="83">
        <v>45450</v>
      </c>
      <c r="U245" s="83" t="s">
        <v>99</v>
      </c>
      <c r="V245" s="145" t="s">
        <v>1578</v>
      </c>
      <c r="W245" s="145" t="s">
        <v>1578</v>
      </c>
      <c r="X245" s="91">
        <v>0.05</v>
      </c>
      <c r="Y245" s="72" t="s">
        <v>207</v>
      </c>
      <c r="Z245" s="72" t="s">
        <v>374</v>
      </c>
      <c r="AA245" s="72" t="s">
        <v>354</v>
      </c>
      <c r="AB245" s="72" t="s">
        <v>199</v>
      </c>
      <c r="AC245" s="72" t="s">
        <v>199</v>
      </c>
      <c r="AD245" s="117" t="s">
        <v>209</v>
      </c>
      <c r="AE245" s="117" t="s">
        <v>248</v>
      </c>
      <c r="AF245" s="117" t="s">
        <v>199</v>
      </c>
      <c r="AG245" s="117" t="s">
        <v>199</v>
      </c>
      <c r="AH245" s="117" t="s">
        <v>199</v>
      </c>
      <c r="AI245" s="72" t="s">
        <v>199</v>
      </c>
      <c r="AJ245" s="87" t="s">
        <v>199</v>
      </c>
      <c r="AK245" s="87" t="s">
        <v>199</v>
      </c>
      <c r="AL245" s="81" t="s">
        <v>655</v>
      </c>
    </row>
    <row r="246" spans="2:38" s="125" customFormat="1" ht="171" hidden="1">
      <c r="B246" s="81" t="s">
        <v>453</v>
      </c>
      <c r="C246" s="92" t="s">
        <v>859</v>
      </c>
      <c r="D246" s="81" t="s">
        <v>1173</v>
      </c>
      <c r="E246" s="81" t="s">
        <v>1174</v>
      </c>
      <c r="F246" s="81" t="s">
        <v>1184</v>
      </c>
      <c r="G246" s="81"/>
      <c r="H246" s="72" t="s">
        <v>1125</v>
      </c>
      <c r="I246" s="81" t="s">
        <v>1176</v>
      </c>
      <c r="J246" s="72" t="s">
        <v>199</v>
      </c>
      <c r="K246" s="72" t="s">
        <v>199</v>
      </c>
      <c r="L246" s="72" t="s">
        <v>199</v>
      </c>
      <c r="M246" s="81" t="s">
        <v>1192</v>
      </c>
      <c r="N246" s="81" t="s">
        <v>1193</v>
      </c>
      <c r="O246" s="81" t="s">
        <v>1194</v>
      </c>
      <c r="P246" s="72" t="s">
        <v>491</v>
      </c>
      <c r="Q246" s="72" t="s">
        <v>1191</v>
      </c>
      <c r="R246" s="72" t="s">
        <v>99</v>
      </c>
      <c r="S246" s="83">
        <v>45418</v>
      </c>
      <c r="T246" s="83">
        <v>45544</v>
      </c>
      <c r="U246" s="83" t="s">
        <v>99</v>
      </c>
      <c r="V246" s="145" t="s">
        <v>1578</v>
      </c>
      <c r="W246" s="145" t="s">
        <v>1578</v>
      </c>
      <c r="X246" s="91">
        <v>0.15</v>
      </c>
      <c r="Y246" s="72" t="s">
        <v>207</v>
      </c>
      <c r="Z246" s="72" t="s">
        <v>374</v>
      </c>
      <c r="AA246" s="72" t="s">
        <v>354</v>
      </c>
      <c r="AB246" s="72" t="s">
        <v>199</v>
      </c>
      <c r="AC246" s="72" t="s">
        <v>199</v>
      </c>
      <c r="AD246" s="117" t="s">
        <v>209</v>
      </c>
      <c r="AE246" s="117" t="s">
        <v>248</v>
      </c>
      <c r="AF246" s="117" t="s">
        <v>199</v>
      </c>
      <c r="AG246" s="117" t="s">
        <v>199</v>
      </c>
      <c r="AH246" s="117" t="s">
        <v>199</v>
      </c>
      <c r="AI246" s="72" t="s">
        <v>199</v>
      </c>
      <c r="AJ246" s="87" t="s">
        <v>199</v>
      </c>
      <c r="AK246" s="87" t="s">
        <v>199</v>
      </c>
      <c r="AL246" s="81" t="s">
        <v>655</v>
      </c>
    </row>
    <row r="247" spans="2:38" s="125" customFormat="1" ht="171" hidden="1">
      <c r="B247" s="81" t="s">
        <v>453</v>
      </c>
      <c r="C247" s="92" t="s">
        <v>859</v>
      </c>
      <c r="D247" s="81" t="s">
        <v>1173</v>
      </c>
      <c r="E247" s="81" t="s">
        <v>1174</v>
      </c>
      <c r="F247" s="81" t="s">
        <v>1184</v>
      </c>
      <c r="G247" s="81"/>
      <c r="H247" s="72" t="s">
        <v>1125</v>
      </c>
      <c r="I247" s="81" t="s">
        <v>1176</v>
      </c>
      <c r="J247" s="72" t="s">
        <v>199</v>
      </c>
      <c r="K247" s="72" t="s">
        <v>199</v>
      </c>
      <c r="L247" s="72" t="s">
        <v>199</v>
      </c>
      <c r="M247" s="81" t="s">
        <v>1195</v>
      </c>
      <c r="N247" s="81" t="s">
        <v>1196</v>
      </c>
      <c r="O247" s="81" t="s">
        <v>1197</v>
      </c>
      <c r="P247" s="72" t="s">
        <v>491</v>
      </c>
      <c r="Q247" s="72" t="s">
        <v>1191</v>
      </c>
      <c r="R247" s="72" t="s">
        <v>99</v>
      </c>
      <c r="S247" s="83">
        <v>45545</v>
      </c>
      <c r="T247" s="83">
        <v>45576</v>
      </c>
      <c r="U247" s="83" t="s">
        <v>512</v>
      </c>
      <c r="V247" s="145" t="s">
        <v>1578</v>
      </c>
      <c r="W247" s="145" t="s">
        <v>1578</v>
      </c>
      <c r="X247" s="91">
        <v>0.05</v>
      </c>
      <c r="Y247" s="72" t="s">
        <v>207</v>
      </c>
      <c r="Z247" s="72" t="s">
        <v>374</v>
      </c>
      <c r="AA247" s="72" t="s">
        <v>354</v>
      </c>
      <c r="AB247" s="72" t="s">
        <v>199</v>
      </c>
      <c r="AC247" s="72" t="s">
        <v>199</v>
      </c>
      <c r="AD247" s="117" t="s">
        <v>209</v>
      </c>
      <c r="AE247" s="117" t="s">
        <v>248</v>
      </c>
      <c r="AF247" s="117" t="s">
        <v>199</v>
      </c>
      <c r="AG247" s="117" t="s">
        <v>199</v>
      </c>
      <c r="AH247" s="117" t="s">
        <v>199</v>
      </c>
      <c r="AI247" s="117" t="s">
        <v>199</v>
      </c>
      <c r="AJ247" s="87" t="s">
        <v>199</v>
      </c>
      <c r="AK247" s="87" t="s">
        <v>199</v>
      </c>
      <c r="AL247" s="81" t="s">
        <v>655</v>
      </c>
    </row>
    <row r="248" spans="2:38" s="125" customFormat="1" ht="171" hidden="1">
      <c r="B248" s="81" t="s">
        <v>453</v>
      </c>
      <c r="C248" s="92" t="s">
        <v>859</v>
      </c>
      <c r="D248" s="81" t="s">
        <v>1173</v>
      </c>
      <c r="E248" s="81" t="s">
        <v>1174</v>
      </c>
      <c r="F248" s="81" t="s">
        <v>1184</v>
      </c>
      <c r="G248" s="81"/>
      <c r="H248" s="72" t="s">
        <v>1125</v>
      </c>
      <c r="I248" s="81" t="s">
        <v>1176</v>
      </c>
      <c r="J248" s="72" t="s">
        <v>199</v>
      </c>
      <c r="K248" s="72" t="s">
        <v>199</v>
      </c>
      <c r="L248" s="72" t="s">
        <v>199</v>
      </c>
      <c r="M248" s="81" t="s">
        <v>1198</v>
      </c>
      <c r="N248" s="81" t="s">
        <v>1199</v>
      </c>
      <c r="O248" s="81" t="s">
        <v>1200</v>
      </c>
      <c r="P248" s="72" t="s">
        <v>491</v>
      </c>
      <c r="Q248" s="72" t="s">
        <v>1191</v>
      </c>
      <c r="R248" s="72" t="s">
        <v>99</v>
      </c>
      <c r="S248" s="83">
        <v>45580</v>
      </c>
      <c r="T248" s="83">
        <v>45614</v>
      </c>
      <c r="U248" s="83" t="s">
        <v>99</v>
      </c>
      <c r="V248" s="145" t="s">
        <v>1578</v>
      </c>
      <c r="W248" s="145" t="s">
        <v>1578</v>
      </c>
      <c r="X248" s="91">
        <v>0.25</v>
      </c>
      <c r="Y248" s="72" t="s">
        <v>207</v>
      </c>
      <c r="Z248" s="72" t="s">
        <v>374</v>
      </c>
      <c r="AA248" s="72" t="s">
        <v>354</v>
      </c>
      <c r="AB248" s="72" t="s">
        <v>199</v>
      </c>
      <c r="AC248" s="72" t="s">
        <v>199</v>
      </c>
      <c r="AD248" s="117" t="s">
        <v>209</v>
      </c>
      <c r="AE248" s="117" t="s">
        <v>248</v>
      </c>
      <c r="AF248" s="117" t="s">
        <v>199</v>
      </c>
      <c r="AG248" s="117" t="s">
        <v>199</v>
      </c>
      <c r="AH248" s="117" t="s">
        <v>199</v>
      </c>
      <c r="AI248" s="117" t="s">
        <v>199</v>
      </c>
      <c r="AJ248" s="87" t="s">
        <v>199</v>
      </c>
      <c r="AK248" s="87" t="s">
        <v>199</v>
      </c>
      <c r="AL248" s="81" t="s">
        <v>655</v>
      </c>
    </row>
    <row r="249" spans="2:38" s="125" customFormat="1" ht="171" hidden="1">
      <c r="B249" s="81" t="s">
        <v>453</v>
      </c>
      <c r="C249" s="92" t="s">
        <v>859</v>
      </c>
      <c r="D249" s="81" t="s">
        <v>1173</v>
      </c>
      <c r="E249" s="81" t="s">
        <v>1174</v>
      </c>
      <c r="F249" s="81" t="s">
        <v>1184</v>
      </c>
      <c r="G249" s="81"/>
      <c r="H249" s="72" t="s">
        <v>1125</v>
      </c>
      <c r="I249" s="81" t="s">
        <v>1176</v>
      </c>
      <c r="J249" s="72" t="s">
        <v>199</v>
      </c>
      <c r="K249" s="72" t="s">
        <v>199</v>
      </c>
      <c r="L249" s="72" t="s">
        <v>199</v>
      </c>
      <c r="M249" s="81" t="s">
        <v>1201</v>
      </c>
      <c r="N249" s="81" t="s">
        <v>1202</v>
      </c>
      <c r="O249" s="81" t="s">
        <v>1203</v>
      </c>
      <c r="P249" s="72" t="s">
        <v>491</v>
      </c>
      <c r="Q249" s="72" t="s">
        <v>1191</v>
      </c>
      <c r="R249" s="72" t="s">
        <v>99</v>
      </c>
      <c r="S249" s="83">
        <v>45615</v>
      </c>
      <c r="T249" s="83">
        <v>45646</v>
      </c>
      <c r="U249" s="83" t="s">
        <v>512</v>
      </c>
      <c r="V249" s="145" t="s">
        <v>1578</v>
      </c>
      <c r="W249" s="145" t="s">
        <v>1578</v>
      </c>
      <c r="X249" s="91">
        <v>0.05</v>
      </c>
      <c r="Y249" s="72" t="s">
        <v>207</v>
      </c>
      <c r="Z249" s="72" t="s">
        <v>374</v>
      </c>
      <c r="AA249" s="72" t="s">
        <v>354</v>
      </c>
      <c r="AB249" s="72" t="s">
        <v>199</v>
      </c>
      <c r="AC249" s="72" t="s">
        <v>199</v>
      </c>
      <c r="AD249" s="117" t="s">
        <v>209</v>
      </c>
      <c r="AE249" s="117" t="s">
        <v>248</v>
      </c>
      <c r="AF249" s="117" t="s">
        <v>199</v>
      </c>
      <c r="AG249" s="117" t="s">
        <v>199</v>
      </c>
      <c r="AH249" s="117" t="s">
        <v>199</v>
      </c>
      <c r="AI249" s="117" t="s">
        <v>199</v>
      </c>
      <c r="AJ249" s="87" t="s">
        <v>199</v>
      </c>
      <c r="AK249" s="87" t="s">
        <v>199</v>
      </c>
      <c r="AL249" s="81" t="s">
        <v>655</v>
      </c>
    </row>
    <row r="250" spans="2:38" s="125" customFormat="1" ht="171" hidden="1">
      <c r="B250" s="81" t="s">
        <v>453</v>
      </c>
      <c r="C250" s="92" t="s">
        <v>859</v>
      </c>
      <c r="D250" s="81" t="s">
        <v>1173</v>
      </c>
      <c r="E250" s="81" t="s">
        <v>1174</v>
      </c>
      <c r="F250" s="81" t="s">
        <v>1204</v>
      </c>
      <c r="G250" s="81"/>
      <c r="H250" s="72" t="s">
        <v>1125</v>
      </c>
      <c r="I250" s="81" t="s">
        <v>1176</v>
      </c>
      <c r="J250" s="72" t="s">
        <v>199</v>
      </c>
      <c r="K250" s="72" t="s">
        <v>199</v>
      </c>
      <c r="L250" s="72" t="s">
        <v>199</v>
      </c>
      <c r="M250" s="81" t="s">
        <v>1205</v>
      </c>
      <c r="N250" s="81" t="s">
        <v>1206</v>
      </c>
      <c r="O250" s="81" t="s">
        <v>1207</v>
      </c>
      <c r="P250" s="72" t="s">
        <v>491</v>
      </c>
      <c r="Q250" s="72" t="s">
        <v>1191</v>
      </c>
      <c r="R250" s="72" t="s">
        <v>99</v>
      </c>
      <c r="S250" s="83">
        <v>45323</v>
      </c>
      <c r="T250" s="83">
        <v>45418</v>
      </c>
      <c r="U250" s="83" t="s">
        <v>99</v>
      </c>
      <c r="V250" s="145" t="s">
        <v>1578</v>
      </c>
      <c r="W250" s="145" t="s">
        <v>1578</v>
      </c>
      <c r="X250" s="91">
        <v>0.45</v>
      </c>
      <c r="Y250" s="72" t="s">
        <v>207</v>
      </c>
      <c r="Z250" s="72" t="s">
        <v>374</v>
      </c>
      <c r="AA250" s="72" t="s">
        <v>354</v>
      </c>
      <c r="AB250" s="72" t="s">
        <v>199</v>
      </c>
      <c r="AC250" s="72" t="s">
        <v>199</v>
      </c>
      <c r="AD250" s="117" t="s">
        <v>487</v>
      </c>
      <c r="AE250" s="117" t="s">
        <v>248</v>
      </c>
      <c r="AF250" s="117" t="s">
        <v>199</v>
      </c>
      <c r="AG250" s="117" t="s">
        <v>199</v>
      </c>
      <c r="AH250" s="117" t="s">
        <v>199</v>
      </c>
      <c r="AI250" s="117" t="s">
        <v>199</v>
      </c>
      <c r="AJ250" s="87" t="s">
        <v>199</v>
      </c>
      <c r="AK250" s="87" t="s">
        <v>199</v>
      </c>
      <c r="AL250" s="81" t="s">
        <v>655</v>
      </c>
    </row>
    <row r="251" spans="2:38" s="125" customFormat="1" ht="171" hidden="1">
      <c r="B251" s="81" t="s">
        <v>453</v>
      </c>
      <c r="C251" s="92" t="s">
        <v>859</v>
      </c>
      <c r="D251" s="81" t="s">
        <v>1173</v>
      </c>
      <c r="E251" s="81" t="s">
        <v>1174</v>
      </c>
      <c r="F251" s="81" t="s">
        <v>1204</v>
      </c>
      <c r="G251" s="81"/>
      <c r="H251" s="72" t="s">
        <v>1125</v>
      </c>
      <c r="I251" s="81" t="s">
        <v>1176</v>
      </c>
      <c r="J251" s="72" t="s">
        <v>199</v>
      </c>
      <c r="K251" s="72" t="s">
        <v>199</v>
      </c>
      <c r="L251" s="72" t="s">
        <v>199</v>
      </c>
      <c r="M251" s="81" t="s">
        <v>1208</v>
      </c>
      <c r="N251" s="81" t="s">
        <v>1209</v>
      </c>
      <c r="O251" s="81" t="s">
        <v>1210</v>
      </c>
      <c r="P251" s="72" t="s">
        <v>491</v>
      </c>
      <c r="Q251" s="72" t="s">
        <v>1191</v>
      </c>
      <c r="R251" s="72" t="s">
        <v>99</v>
      </c>
      <c r="S251" s="83">
        <v>45418</v>
      </c>
      <c r="T251" s="83">
        <v>45450</v>
      </c>
      <c r="U251" s="83" t="s">
        <v>99</v>
      </c>
      <c r="V251" s="145" t="s">
        <v>1578</v>
      </c>
      <c r="W251" s="145" t="s">
        <v>1578</v>
      </c>
      <c r="X251" s="91">
        <v>0.05</v>
      </c>
      <c r="Y251" s="72" t="s">
        <v>207</v>
      </c>
      <c r="Z251" s="72" t="s">
        <v>374</v>
      </c>
      <c r="AA251" s="72" t="s">
        <v>354</v>
      </c>
      <c r="AB251" s="72" t="s">
        <v>199</v>
      </c>
      <c r="AC251" s="72" t="s">
        <v>199</v>
      </c>
      <c r="AD251" s="117" t="s">
        <v>487</v>
      </c>
      <c r="AE251" s="117" t="s">
        <v>248</v>
      </c>
      <c r="AF251" s="117" t="s">
        <v>199</v>
      </c>
      <c r="AG251" s="117" t="s">
        <v>199</v>
      </c>
      <c r="AH251" s="117" t="s">
        <v>199</v>
      </c>
      <c r="AI251" s="117" t="s">
        <v>199</v>
      </c>
      <c r="AJ251" s="87" t="s">
        <v>199</v>
      </c>
      <c r="AK251" s="87" t="s">
        <v>199</v>
      </c>
      <c r="AL251" s="81" t="s">
        <v>655</v>
      </c>
    </row>
    <row r="252" spans="2:38" s="125" customFormat="1" ht="171" hidden="1">
      <c r="B252" s="81" t="s">
        <v>453</v>
      </c>
      <c r="C252" s="92" t="s">
        <v>859</v>
      </c>
      <c r="D252" s="81" t="s">
        <v>1173</v>
      </c>
      <c r="E252" s="81" t="s">
        <v>1174</v>
      </c>
      <c r="F252" s="81" t="s">
        <v>1204</v>
      </c>
      <c r="G252" s="81"/>
      <c r="H252" s="72" t="s">
        <v>1125</v>
      </c>
      <c r="I252" s="81" t="s">
        <v>1176</v>
      </c>
      <c r="J252" s="72" t="s">
        <v>199</v>
      </c>
      <c r="K252" s="72" t="s">
        <v>199</v>
      </c>
      <c r="L252" s="72" t="s">
        <v>199</v>
      </c>
      <c r="M252" s="81" t="s">
        <v>1211</v>
      </c>
      <c r="N252" s="81" t="s">
        <v>1212</v>
      </c>
      <c r="O252" s="81" t="s">
        <v>1213</v>
      </c>
      <c r="P252" s="72" t="s">
        <v>491</v>
      </c>
      <c r="Q252" s="72" t="s">
        <v>1191</v>
      </c>
      <c r="R252" s="72" t="s">
        <v>99</v>
      </c>
      <c r="S252" s="83">
        <v>45418</v>
      </c>
      <c r="T252" s="83">
        <v>45544</v>
      </c>
      <c r="U252" s="83" t="s">
        <v>99</v>
      </c>
      <c r="V252" s="145" t="s">
        <v>1578</v>
      </c>
      <c r="W252" s="145" t="s">
        <v>1578</v>
      </c>
      <c r="X252" s="91">
        <v>0.15</v>
      </c>
      <c r="Y252" s="72" t="s">
        <v>207</v>
      </c>
      <c r="Z252" s="72" t="s">
        <v>374</v>
      </c>
      <c r="AA252" s="72" t="s">
        <v>354</v>
      </c>
      <c r="AB252" s="72" t="s">
        <v>890</v>
      </c>
      <c r="AC252" s="72" t="s">
        <v>199</v>
      </c>
      <c r="AD252" s="117" t="s">
        <v>487</v>
      </c>
      <c r="AE252" s="117" t="s">
        <v>248</v>
      </c>
      <c r="AF252" s="117" t="s">
        <v>199</v>
      </c>
      <c r="AG252" s="117" t="s">
        <v>199</v>
      </c>
      <c r="AH252" s="117" t="s">
        <v>199</v>
      </c>
      <c r="AI252" s="117" t="s">
        <v>199</v>
      </c>
      <c r="AJ252" s="87" t="s">
        <v>199</v>
      </c>
      <c r="AK252" s="87" t="s">
        <v>199</v>
      </c>
      <c r="AL252" s="81" t="s">
        <v>655</v>
      </c>
    </row>
    <row r="253" spans="2:38" s="125" customFormat="1" ht="171" hidden="1">
      <c r="B253" s="81" t="s">
        <v>453</v>
      </c>
      <c r="C253" s="92" t="s">
        <v>859</v>
      </c>
      <c r="D253" s="81" t="s">
        <v>1173</v>
      </c>
      <c r="E253" s="81" t="s">
        <v>1174</v>
      </c>
      <c r="F253" s="81" t="s">
        <v>1204</v>
      </c>
      <c r="G253" s="81"/>
      <c r="H253" s="72" t="s">
        <v>1125</v>
      </c>
      <c r="I253" s="81" t="s">
        <v>1176</v>
      </c>
      <c r="J253" s="72" t="s">
        <v>199</v>
      </c>
      <c r="K253" s="72" t="s">
        <v>199</v>
      </c>
      <c r="L253" s="72" t="s">
        <v>199</v>
      </c>
      <c r="M253" s="81" t="s">
        <v>1214</v>
      </c>
      <c r="N253" s="81" t="s">
        <v>1215</v>
      </c>
      <c r="O253" s="81" t="s">
        <v>1216</v>
      </c>
      <c r="P253" s="72" t="s">
        <v>491</v>
      </c>
      <c r="Q253" s="72" t="s">
        <v>1191</v>
      </c>
      <c r="R253" s="72" t="s">
        <v>99</v>
      </c>
      <c r="S253" s="83">
        <v>45545</v>
      </c>
      <c r="T253" s="83">
        <v>45576</v>
      </c>
      <c r="U253" s="83" t="s">
        <v>512</v>
      </c>
      <c r="V253" s="145" t="s">
        <v>1578</v>
      </c>
      <c r="W253" s="145" t="s">
        <v>1578</v>
      </c>
      <c r="X253" s="91">
        <v>0.05</v>
      </c>
      <c r="Y253" s="72" t="s">
        <v>207</v>
      </c>
      <c r="Z253" s="72" t="s">
        <v>374</v>
      </c>
      <c r="AA253" s="72" t="s">
        <v>354</v>
      </c>
      <c r="AB253" s="72" t="s">
        <v>890</v>
      </c>
      <c r="AC253" s="72" t="s">
        <v>199</v>
      </c>
      <c r="AD253" s="117" t="s">
        <v>487</v>
      </c>
      <c r="AE253" s="117" t="s">
        <v>248</v>
      </c>
      <c r="AF253" s="117" t="s">
        <v>199</v>
      </c>
      <c r="AG253" s="117" t="s">
        <v>199</v>
      </c>
      <c r="AH253" s="117" t="s">
        <v>199</v>
      </c>
      <c r="AI253" s="117" t="s">
        <v>199</v>
      </c>
      <c r="AJ253" s="87" t="s">
        <v>199</v>
      </c>
      <c r="AK253" s="87" t="s">
        <v>199</v>
      </c>
      <c r="AL253" s="81" t="s">
        <v>655</v>
      </c>
    </row>
    <row r="254" spans="2:38" s="125" customFormat="1" ht="171" hidden="1">
      <c r="B254" s="81" t="s">
        <v>453</v>
      </c>
      <c r="C254" s="92" t="s">
        <v>859</v>
      </c>
      <c r="D254" s="81" t="s">
        <v>1173</v>
      </c>
      <c r="E254" s="81" t="s">
        <v>1174</v>
      </c>
      <c r="F254" s="81" t="s">
        <v>1204</v>
      </c>
      <c r="G254" s="81"/>
      <c r="H254" s="72" t="s">
        <v>1125</v>
      </c>
      <c r="I254" s="81" t="s">
        <v>1176</v>
      </c>
      <c r="J254" s="72" t="s">
        <v>199</v>
      </c>
      <c r="K254" s="72" t="s">
        <v>199</v>
      </c>
      <c r="L254" s="72" t="s">
        <v>199</v>
      </c>
      <c r="M254" s="81" t="s">
        <v>1217</v>
      </c>
      <c r="N254" s="81" t="s">
        <v>1218</v>
      </c>
      <c r="O254" s="81" t="s">
        <v>1219</v>
      </c>
      <c r="P254" s="72" t="s">
        <v>491</v>
      </c>
      <c r="Q254" s="72" t="s">
        <v>1191</v>
      </c>
      <c r="R254" s="72" t="s">
        <v>99</v>
      </c>
      <c r="S254" s="83">
        <v>45580</v>
      </c>
      <c r="T254" s="83">
        <v>45614</v>
      </c>
      <c r="U254" s="83" t="s">
        <v>99</v>
      </c>
      <c r="V254" s="145" t="s">
        <v>1578</v>
      </c>
      <c r="W254" s="145" t="s">
        <v>1578</v>
      </c>
      <c r="X254" s="91">
        <v>0.25</v>
      </c>
      <c r="Y254" s="72" t="s">
        <v>207</v>
      </c>
      <c r="Z254" s="72" t="s">
        <v>374</v>
      </c>
      <c r="AA254" s="72" t="s">
        <v>354</v>
      </c>
      <c r="AB254" s="72" t="s">
        <v>890</v>
      </c>
      <c r="AC254" s="72" t="s">
        <v>199</v>
      </c>
      <c r="AD254" s="117" t="s">
        <v>487</v>
      </c>
      <c r="AE254" s="117" t="s">
        <v>248</v>
      </c>
      <c r="AF254" s="117" t="s">
        <v>199</v>
      </c>
      <c r="AG254" s="117" t="s">
        <v>199</v>
      </c>
      <c r="AH254" s="117" t="s">
        <v>199</v>
      </c>
      <c r="AI254" s="117" t="s">
        <v>199</v>
      </c>
      <c r="AJ254" s="87" t="s">
        <v>199</v>
      </c>
      <c r="AK254" s="87" t="s">
        <v>199</v>
      </c>
      <c r="AL254" s="81" t="s">
        <v>655</v>
      </c>
    </row>
    <row r="255" spans="2:38" s="125" customFormat="1" ht="171" hidden="1">
      <c r="B255" s="81" t="s">
        <v>453</v>
      </c>
      <c r="C255" s="92" t="s">
        <v>859</v>
      </c>
      <c r="D255" s="81" t="s">
        <v>1173</v>
      </c>
      <c r="E255" s="81" t="s">
        <v>1174</v>
      </c>
      <c r="F255" s="81" t="s">
        <v>1204</v>
      </c>
      <c r="G255" s="81"/>
      <c r="H255" s="72" t="s">
        <v>1125</v>
      </c>
      <c r="I255" s="81" t="s">
        <v>1176</v>
      </c>
      <c r="J255" s="72" t="s">
        <v>199</v>
      </c>
      <c r="K255" s="72" t="s">
        <v>199</v>
      </c>
      <c r="L255" s="72" t="s">
        <v>199</v>
      </c>
      <c r="M255" s="81" t="s">
        <v>1220</v>
      </c>
      <c r="N255" s="81" t="s">
        <v>1221</v>
      </c>
      <c r="O255" s="81" t="s">
        <v>1222</v>
      </c>
      <c r="P255" s="72" t="s">
        <v>491</v>
      </c>
      <c r="Q255" s="72" t="s">
        <v>1191</v>
      </c>
      <c r="R255" s="72" t="s">
        <v>99</v>
      </c>
      <c r="S255" s="83">
        <v>45615</v>
      </c>
      <c r="T255" s="83">
        <v>45646</v>
      </c>
      <c r="U255" s="83" t="s">
        <v>512</v>
      </c>
      <c r="V255" s="145" t="s">
        <v>1578</v>
      </c>
      <c r="W255" s="145" t="s">
        <v>1578</v>
      </c>
      <c r="X255" s="91">
        <v>0.05</v>
      </c>
      <c r="Y255" s="72" t="s">
        <v>207</v>
      </c>
      <c r="Z255" s="72" t="s">
        <v>374</v>
      </c>
      <c r="AA255" s="72" t="s">
        <v>354</v>
      </c>
      <c r="AB255" s="72" t="s">
        <v>890</v>
      </c>
      <c r="AC255" s="72" t="s">
        <v>199</v>
      </c>
      <c r="AD255" s="117" t="s">
        <v>487</v>
      </c>
      <c r="AE255" s="117" t="s">
        <v>248</v>
      </c>
      <c r="AF255" s="117" t="s">
        <v>199</v>
      </c>
      <c r="AG255" s="117" t="s">
        <v>199</v>
      </c>
      <c r="AH255" s="117" t="s">
        <v>199</v>
      </c>
      <c r="AI255" s="117" t="s">
        <v>199</v>
      </c>
      <c r="AJ255" s="87" t="s">
        <v>199</v>
      </c>
      <c r="AK255" s="87" t="s">
        <v>199</v>
      </c>
      <c r="AL255" s="81" t="s">
        <v>655</v>
      </c>
    </row>
    <row r="256" spans="2:38" s="125" customFormat="1" ht="171" hidden="1">
      <c r="B256" s="117" t="s">
        <v>453</v>
      </c>
      <c r="C256" s="118" t="s">
        <v>859</v>
      </c>
      <c r="D256" s="117" t="s">
        <v>1223</v>
      </c>
      <c r="E256" s="81" t="s">
        <v>1174</v>
      </c>
      <c r="F256" s="117" t="s">
        <v>1224</v>
      </c>
      <c r="G256" s="117"/>
      <c r="H256" s="117" t="s">
        <v>1167</v>
      </c>
      <c r="I256" s="117" t="s">
        <v>863</v>
      </c>
      <c r="J256" s="117" t="s">
        <v>199</v>
      </c>
      <c r="K256" s="117" t="s">
        <v>199</v>
      </c>
      <c r="L256" s="117" t="s">
        <v>199</v>
      </c>
      <c r="M256" s="117" t="s">
        <v>1225</v>
      </c>
      <c r="N256" s="117" t="s">
        <v>1226</v>
      </c>
      <c r="O256" s="120" t="s">
        <v>1227</v>
      </c>
      <c r="P256" s="117" t="s">
        <v>673</v>
      </c>
      <c r="Q256" s="117" t="s">
        <v>1228</v>
      </c>
      <c r="R256" s="72" t="s">
        <v>99</v>
      </c>
      <c r="S256" s="121">
        <v>45505</v>
      </c>
      <c r="T256" s="121">
        <v>45596</v>
      </c>
      <c r="U256" s="121" t="s">
        <v>512</v>
      </c>
      <c r="V256" s="122">
        <v>4000000</v>
      </c>
      <c r="W256" s="117"/>
      <c r="X256" s="117">
        <v>30</v>
      </c>
      <c r="Y256" s="117" t="s">
        <v>245</v>
      </c>
      <c r="Z256" s="72" t="s">
        <v>199</v>
      </c>
      <c r="AA256" s="72" t="s">
        <v>199</v>
      </c>
      <c r="AB256" s="72" t="s">
        <v>199</v>
      </c>
      <c r="AC256" s="72" t="s">
        <v>199</v>
      </c>
      <c r="AD256" s="117" t="s">
        <v>209</v>
      </c>
      <c r="AE256" s="117" t="s">
        <v>248</v>
      </c>
      <c r="AF256" s="117" t="s">
        <v>199</v>
      </c>
      <c r="AG256" s="117" t="s">
        <v>199</v>
      </c>
      <c r="AH256" s="117" t="s">
        <v>199</v>
      </c>
      <c r="AI256" s="72" t="s">
        <v>199</v>
      </c>
      <c r="AJ256" s="117" t="s">
        <v>199</v>
      </c>
      <c r="AK256" s="117" t="s">
        <v>199</v>
      </c>
      <c r="AL256" s="117" t="s">
        <v>1229</v>
      </c>
    </row>
    <row r="257" spans="2:38" s="125" customFormat="1" ht="171" hidden="1">
      <c r="B257" s="117" t="s">
        <v>453</v>
      </c>
      <c r="C257" s="118" t="s">
        <v>859</v>
      </c>
      <c r="D257" s="117" t="s">
        <v>1223</v>
      </c>
      <c r="E257" s="81" t="s">
        <v>1174</v>
      </c>
      <c r="F257" s="117" t="s">
        <v>1224</v>
      </c>
      <c r="G257" s="117"/>
      <c r="H257" s="117" t="s">
        <v>1167</v>
      </c>
      <c r="I257" s="117" t="s">
        <v>863</v>
      </c>
      <c r="J257" s="117" t="s">
        <v>199</v>
      </c>
      <c r="K257" s="117" t="s">
        <v>199</v>
      </c>
      <c r="L257" s="117" t="s">
        <v>199</v>
      </c>
      <c r="M257" s="117" t="s">
        <v>1230</v>
      </c>
      <c r="N257" s="117" t="s">
        <v>1231</v>
      </c>
      <c r="O257" s="120" t="s">
        <v>1232</v>
      </c>
      <c r="P257" s="117" t="s">
        <v>673</v>
      </c>
      <c r="Q257" s="117" t="s">
        <v>1233</v>
      </c>
      <c r="R257" s="72" t="s">
        <v>99</v>
      </c>
      <c r="S257" s="121">
        <v>45505</v>
      </c>
      <c r="T257" s="121">
        <v>45580</v>
      </c>
      <c r="U257" s="121" t="s">
        <v>512</v>
      </c>
      <c r="V257" s="122">
        <v>3000000</v>
      </c>
      <c r="W257" s="117"/>
      <c r="X257" s="117">
        <v>25</v>
      </c>
      <c r="Y257" s="117" t="s">
        <v>245</v>
      </c>
      <c r="Z257" s="72" t="s">
        <v>199</v>
      </c>
      <c r="AA257" s="72" t="s">
        <v>199</v>
      </c>
      <c r="AB257" s="72" t="s">
        <v>199</v>
      </c>
      <c r="AC257" s="72" t="s">
        <v>199</v>
      </c>
      <c r="AD257" s="117" t="s">
        <v>209</v>
      </c>
      <c r="AE257" s="117" t="s">
        <v>248</v>
      </c>
      <c r="AF257" s="117" t="s">
        <v>199</v>
      </c>
      <c r="AG257" s="117" t="s">
        <v>199</v>
      </c>
      <c r="AH257" s="117" t="s">
        <v>199</v>
      </c>
      <c r="AI257" s="72" t="s">
        <v>199</v>
      </c>
      <c r="AJ257" s="117" t="s">
        <v>199</v>
      </c>
      <c r="AK257" s="117" t="s">
        <v>199</v>
      </c>
      <c r="AL257" s="117" t="s">
        <v>650</v>
      </c>
    </row>
    <row r="258" spans="2:38" s="125" customFormat="1" ht="171" hidden="1">
      <c r="B258" s="117" t="s">
        <v>453</v>
      </c>
      <c r="C258" s="118" t="s">
        <v>859</v>
      </c>
      <c r="D258" s="117" t="s">
        <v>1223</v>
      </c>
      <c r="E258" s="81" t="s">
        <v>1174</v>
      </c>
      <c r="F258" s="117" t="s">
        <v>1224</v>
      </c>
      <c r="G258" s="117"/>
      <c r="H258" s="117" t="s">
        <v>1167</v>
      </c>
      <c r="I258" s="117" t="s">
        <v>863</v>
      </c>
      <c r="J258" s="117" t="s">
        <v>199</v>
      </c>
      <c r="K258" s="117" t="s">
        <v>199</v>
      </c>
      <c r="L258" s="117" t="s">
        <v>199</v>
      </c>
      <c r="M258" s="117" t="s">
        <v>1234</v>
      </c>
      <c r="N258" s="117" t="s">
        <v>1235</v>
      </c>
      <c r="O258" s="120" t="s">
        <v>1236</v>
      </c>
      <c r="P258" s="117" t="s">
        <v>673</v>
      </c>
      <c r="Q258" s="117" t="s">
        <v>199</v>
      </c>
      <c r="R258" s="72" t="s">
        <v>99</v>
      </c>
      <c r="S258" s="121">
        <v>45597</v>
      </c>
      <c r="T258" s="121">
        <v>45626</v>
      </c>
      <c r="U258" s="121" t="s">
        <v>99</v>
      </c>
      <c r="V258" s="122">
        <v>400000</v>
      </c>
      <c r="W258" s="117"/>
      <c r="X258" s="117">
        <v>20</v>
      </c>
      <c r="Y258" s="117" t="s">
        <v>245</v>
      </c>
      <c r="Z258" s="72" t="s">
        <v>199</v>
      </c>
      <c r="AA258" s="72" t="s">
        <v>199</v>
      </c>
      <c r="AB258" s="72" t="s">
        <v>199</v>
      </c>
      <c r="AC258" s="72" t="s">
        <v>199</v>
      </c>
      <c r="AD258" s="117" t="s">
        <v>209</v>
      </c>
      <c r="AE258" s="117" t="s">
        <v>248</v>
      </c>
      <c r="AF258" s="117" t="s">
        <v>199</v>
      </c>
      <c r="AG258" s="117" t="s">
        <v>199</v>
      </c>
      <c r="AH258" s="117" t="s">
        <v>199</v>
      </c>
      <c r="AI258" s="72" t="s">
        <v>199</v>
      </c>
      <c r="AJ258" s="117" t="s">
        <v>199</v>
      </c>
      <c r="AK258" s="117" t="s">
        <v>199</v>
      </c>
      <c r="AL258" s="117" t="s">
        <v>1229</v>
      </c>
    </row>
    <row r="259" spans="2:38" s="125" customFormat="1" ht="171" hidden="1">
      <c r="B259" s="117" t="s">
        <v>453</v>
      </c>
      <c r="C259" s="118" t="s">
        <v>859</v>
      </c>
      <c r="D259" s="117" t="s">
        <v>1223</v>
      </c>
      <c r="E259" s="81" t="s">
        <v>1174</v>
      </c>
      <c r="F259" s="117" t="s">
        <v>1224</v>
      </c>
      <c r="G259" s="117"/>
      <c r="H259" s="117" t="s">
        <v>1167</v>
      </c>
      <c r="I259" s="117" t="s">
        <v>863</v>
      </c>
      <c r="J259" s="117" t="s">
        <v>199</v>
      </c>
      <c r="K259" s="117" t="s">
        <v>199</v>
      </c>
      <c r="L259" s="117" t="s">
        <v>199</v>
      </c>
      <c r="M259" s="117" t="s">
        <v>1237</v>
      </c>
      <c r="N259" s="117" t="s">
        <v>1238</v>
      </c>
      <c r="O259" s="120" t="s">
        <v>1239</v>
      </c>
      <c r="P259" s="117" t="s">
        <v>673</v>
      </c>
      <c r="Q259" s="117" t="s">
        <v>1240</v>
      </c>
      <c r="R259" s="72" t="s">
        <v>99</v>
      </c>
      <c r="S259" s="121">
        <v>45597</v>
      </c>
      <c r="T259" s="121">
        <v>45626</v>
      </c>
      <c r="U259" s="121" t="s">
        <v>512</v>
      </c>
      <c r="V259" s="122">
        <v>3600000</v>
      </c>
      <c r="W259" s="117"/>
      <c r="X259" s="117">
        <v>15</v>
      </c>
      <c r="Y259" s="117" t="s">
        <v>245</v>
      </c>
      <c r="Z259" s="72" t="s">
        <v>199</v>
      </c>
      <c r="AA259" s="72" t="s">
        <v>199</v>
      </c>
      <c r="AB259" s="72" t="s">
        <v>199</v>
      </c>
      <c r="AC259" s="72" t="s">
        <v>199</v>
      </c>
      <c r="AD259" s="117" t="s">
        <v>209</v>
      </c>
      <c r="AE259" s="117" t="s">
        <v>248</v>
      </c>
      <c r="AF259" s="117" t="s">
        <v>199</v>
      </c>
      <c r="AG259" s="117" t="s">
        <v>199</v>
      </c>
      <c r="AH259" s="117" t="s">
        <v>199</v>
      </c>
      <c r="AI259" s="72" t="s">
        <v>199</v>
      </c>
      <c r="AJ259" s="117" t="s">
        <v>199</v>
      </c>
      <c r="AK259" s="117" t="s">
        <v>199</v>
      </c>
      <c r="AL259" s="117" t="s">
        <v>1241</v>
      </c>
    </row>
    <row r="260" spans="2:38" s="125" customFormat="1" ht="171" hidden="1">
      <c r="B260" s="117" t="s">
        <v>453</v>
      </c>
      <c r="C260" s="118" t="s">
        <v>859</v>
      </c>
      <c r="D260" s="117" t="s">
        <v>1223</v>
      </c>
      <c r="E260" s="81" t="s">
        <v>1174</v>
      </c>
      <c r="F260" s="117" t="s">
        <v>1224</v>
      </c>
      <c r="G260" s="117"/>
      <c r="H260" s="117" t="s">
        <v>1167</v>
      </c>
      <c r="I260" s="117" t="s">
        <v>863</v>
      </c>
      <c r="J260" s="117" t="s">
        <v>199</v>
      </c>
      <c r="K260" s="117" t="s">
        <v>199</v>
      </c>
      <c r="L260" s="117" t="s">
        <v>199</v>
      </c>
      <c r="M260" s="117" t="s">
        <v>1242</v>
      </c>
      <c r="N260" s="117" t="s">
        <v>1243</v>
      </c>
      <c r="O260" s="117" t="s">
        <v>1244</v>
      </c>
      <c r="P260" s="117" t="s">
        <v>673</v>
      </c>
      <c r="Q260" s="117" t="s">
        <v>1240</v>
      </c>
      <c r="R260" s="72" t="s">
        <v>99</v>
      </c>
      <c r="S260" s="121">
        <v>45597</v>
      </c>
      <c r="T260" s="121">
        <v>45626</v>
      </c>
      <c r="U260" s="121" t="s">
        <v>512</v>
      </c>
      <c r="V260" s="122">
        <v>2000000</v>
      </c>
      <c r="W260" s="117"/>
      <c r="X260" s="117">
        <v>10</v>
      </c>
      <c r="Y260" s="117" t="s">
        <v>245</v>
      </c>
      <c r="Z260" s="72" t="s">
        <v>199</v>
      </c>
      <c r="AA260" s="72" t="s">
        <v>199</v>
      </c>
      <c r="AB260" s="72" t="s">
        <v>199</v>
      </c>
      <c r="AC260" s="72" t="s">
        <v>199</v>
      </c>
      <c r="AD260" s="117" t="s">
        <v>209</v>
      </c>
      <c r="AE260" s="117" t="s">
        <v>248</v>
      </c>
      <c r="AF260" s="117" t="s">
        <v>199</v>
      </c>
      <c r="AG260" s="117" t="s">
        <v>199</v>
      </c>
      <c r="AH260" s="117" t="s">
        <v>199</v>
      </c>
      <c r="AI260" s="72" t="s">
        <v>199</v>
      </c>
      <c r="AJ260" s="117" t="s">
        <v>199</v>
      </c>
      <c r="AK260" s="117" t="s">
        <v>199</v>
      </c>
      <c r="AL260" s="117" t="s">
        <v>1229</v>
      </c>
    </row>
    <row r="261" spans="2:38" s="125" customFormat="1" ht="171" hidden="1">
      <c r="B261" s="117" t="s">
        <v>453</v>
      </c>
      <c r="C261" s="118" t="s">
        <v>859</v>
      </c>
      <c r="D261" s="117" t="s">
        <v>1223</v>
      </c>
      <c r="E261" s="81" t="s">
        <v>1174</v>
      </c>
      <c r="F261" s="117" t="s">
        <v>1245</v>
      </c>
      <c r="G261" s="117"/>
      <c r="H261" s="117" t="s">
        <v>1167</v>
      </c>
      <c r="I261" s="117" t="s">
        <v>863</v>
      </c>
      <c r="J261" s="117" t="s">
        <v>199</v>
      </c>
      <c r="K261" s="117" t="s">
        <v>199</v>
      </c>
      <c r="L261" s="117" t="s">
        <v>199</v>
      </c>
      <c r="M261" s="117" t="s">
        <v>1246</v>
      </c>
      <c r="N261" s="117" t="s">
        <v>1247</v>
      </c>
      <c r="O261" s="137" t="s">
        <v>1248</v>
      </c>
      <c r="P261" s="117" t="s">
        <v>806</v>
      </c>
      <c r="Q261" s="117" t="s">
        <v>1249</v>
      </c>
      <c r="R261" s="117" t="s">
        <v>99</v>
      </c>
      <c r="S261" s="121">
        <v>45306</v>
      </c>
      <c r="T261" s="121">
        <v>45319</v>
      </c>
      <c r="U261" s="145" t="s">
        <v>512</v>
      </c>
      <c r="V261" s="117"/>
      <c r="W261" s="117"/>
      <c r="X261" s="123">
        <v>0.1</v>
      </c>
      <c r="Y261" s="117" t="s">
        <v>1250</v>
      </c>
      <c r="Z261" s="117" t="s">
        <v>354</v>
      </c>
      <c r="AA261" s="72" t="s">
        <v>199</v>
      </c>
      <c r="AB261" s="72" t="s">
        <v>199</v>
      </c>
      <c r="AC261" s="72" t="s">
        <v>199</v>
      </c>
      <c r="AD261" s="117" t="s">
        <v>209</v>
      </c>
      <c r="AE261" s="117" t="s">
        <v>199</v>
      </c>
      <c r="AF261" s="117" t="s">
        <v>199</v>
      </c>
      <c r="AG261" s="117" t="s">
        <v>199</v>
      </c>
      <c r="AH261" s="117" t="s">
        <v>199</v>
      </c>
      <c r="AI261" s="117" t="s">
        <v>199</v>
      </c>
      <c r="AJ261" s="117" t="s">
        <v>199</v>
      </c>
      <c r="AK261" s="117" t="s">
        <v>199</v>
      </c>
      <c r="AL261" s="117" t="s">
        <v>199</v>
      </c>
    </row>
    <row r="262" spans="2:38" s="125" customFormat="1" ht="171" hidden="1">
      <c r="B262" s="117" t="s">
        <v>453</v>
      </c>
      <c r="C262" s="118" t="s">
        <v>859</v>
      </c>
      <c r="D262" s="117" t="s">
        <v>1223</v>
      </c>
      <c r="E262" s="81" t="s">
        <v>1174</v>
      </c>
      <c r="F262" s="117" t="s">
        <v>1245</v>
      </c>
      <c r="G262" s="117"/>
      <c r="H262" s="117" t="s">
        <v>1167</v>
      </c>
      <c r="I262" s="117" t="s">
        <v>863</v>
      </c>
      <c r="J262" s="117" t="s">
        <v>199</v>
      </c>
      <c r="K262" s="117" t="s">
        <v>199</v>
      </c>
      <c r="L262" s="117" t="s">
        <v>199</v>
      </c>
      <c r="M262" s="117" t="s">
        <v>1251</v>
      </c>
      <c r="N262" s="117" t="s">
        <v>1252</v>
      </c>
      <c r="O262" s="137" t="s">
        <v>1253</v>
      </c>
      <c r="P262" s="117" t="s">
        <v>806</v>
      </c>
      <c r="Q262" s="117" t="s">
        <v>1249</v>
      </c>
      <c r="R262" s="117" t="s">
        <v>99</v>
      </c>
      <c r="S262" s="121">
        <v>45319</v>
      </c>
      <c r="T262" s="121">
        <v>45350</v>
      </c>
      <c r="U262" s="145" t="s">
        <v>512</v>
      </c>
      <c r="V262" s="117"/>
      <c r="W262" s="117"/>
      <c r="X262" s="123">
        <v>0.1</v>
      </c>
      <c r="Y262" s="117" t="s">
        <v>1250</v>
      </c>
      <c r="Z262" s="117" t="s">
        <v>354</v>
      </c>
      <c r="AA262" s="72" t="s">
        <v>199</v>
      </c>
      <c r="AB262" s="72" t="s">
        <v>199</v>
      </c>
      <c r="AC262" s="72" t="s">
        <v>199</v>
      </c>
      <c r="AD262" s="117" t="s">
        <v>209</v>
      </c>
      <c r="AE262" s="117" t="s">
        <v>199</v>
      </c>
      <c r="AF262" s="117" t="s">
        <v>199</v>
      </c>
      <c r="AG262" s="117" t="s">
        <v>199</v>
      </c>
      <c r="AH262" s="117" t="s">
        <v>199</v>
      </c>
      <c r="AI262" s="117" t="s">
        <v>199</v>
      </c>
      <c r="AJ262" s="117" t="s">
        <v>199</v>
      </c>
      <c r="AK262" s="117" t="s">
        <v>199</v>
      </c>
      <c r="AL262" s="117" t="s">
        <v>199</v>
      </c>
    </row>
    <row r="263" spans="2:38" s="125" customFormat="1" ht="171" hidden="1">
      <c r="B263" s="117" t="s">
        <v>453</v>
      </c>
      <c r="C263" s="118" t="s">
        <v>859</v>
      </c>
      <c r="D263" s="117" t="s">
        <v>1223</v>
      </c>
      <c r="E263" s="81" t="s">
        <v>1174</v>
      </c>
      <c r="F263" s="117" t="s">
        <v>1245</v>
      </c>
      <c r="G263" s="117"/>
      <c r="H263" s="117" t="s">
        <v>1167</v>
      </c>
      <c r="I263" s="117" t="s">
        <v>863</v>
      </c>
      <c r="J263" s="117" t="s">
        <v>199</v>
      </c>
      <c r="K263" s="117" t="s">
        <v>199</v>
      </c>
      <c r="L263" s="117" t="s">
        <v>199</v>
      </c>
      <c r="M263" s="117" t="s">
        <v>1254</v>
      </c>
      <c r="N263" s="117" t="s">
        <v>1255</v>
      </c>
      <c r="O263" s="137" t="s">
        <v>1256</v>
      </c>
      <c r="P263" s="117" t="s">
        <v>806</v>
      </c>
      <c r="Q263" s="117" t="s">
        <v>1249</v>
      </c>
      <c r="R263" s="117" t="s">
        <v>99</v>
      </c>
      <c r="S263" s="121">
        <v>45323</v>
      </c>
      <c r="T263" s="121">
        <v>45337</v>
      </c>
      <c r="U263" s="145" t="s">
        <v>512</v>
      </c>
      <c r="V263" s="117"/>
      <c r="W263" s="117"/>
      <c r="X263" s="123">
        <v>0.1</v>
      </c>
      <c r="Y263" s="117" t="s">
        <v>1250</v>
      </c>
      <c r="Z263" s="117" t="s">
        <v>354</v>
      </c>
      <c r="AA263" s="72" t="s">
        <v>199</v>
      </c>
      <c r="AB263" s="72" t="s">
        <v>199</v>
      </c>
      <c r="AC263" s="72" t="s">
        <v>199</v>
      </c>
      <c r="AD263" s="117" t="s">
        <v>209</v>
      </c>
      <c r="AE263" s="117" t="s">
        <v>199</v>
      </c>
      <c r="AF263" s="117" t="s">
        <v>199</v>
      </c>
      <c r="AG263" s="117" t="s">
        <v>199</v>
      </c>
      <c r="AH263" s="117" t="s">
        <v>199</v>
      </c>
      <c r="AI263" s="117" t="s">
        <v>199</v>
      </c>
      <c r="AJ263" s="117" t="s">
        <v>199</v>
      </c>
      <c r="AK263" s="117" t="s">
        <v>199</v>
      </c>
      <c r="AL263" s="117" t="s">
        <v>199</v>
      </c>
    </row>
    <row r="264" spans="2:38" s="125" customFormat="1" ht="171" hidden="1">
      <c r="B264" s="117" t="s">
        <v>453</v>
      </c>
      <c r="C264" s="118" t="s">
        <v>859</v>
      </c>
      <c r="D264" s="117" t="s">
        <v>1223</v>
      </c>
      <c r="E264" s="81" t="s">
        <v>1174</v>
      </c>
      <c r="F264" s="117" t="s">
        <v>1245</v>
      </c>
      <c r="G264" s="117"/>
      <c r="H264" s="117" t="s">
        <v>1167</v>
      </c>
      <c r="I264" s="117" t="s">
        <v>863</v>
      </c>
      <c r="J264" s="117" t="s">
        <v>199</v>
      </c>
      <c r="K264" s="117" t="s">
        <v>199</v>
      </c>
      <c r="L264" s="117" t="s">
        <v>199</v>
      </c>
      <c r="M264" s="117" t="s">
        <v>1257</v>
      </c>
      <c r="N264" s="117" t="s">
        <v>1258</v>
      </c>
      <c r="O264" s="137" t="s">
        <v>1259</v>
      </c>
      <c r="P264" s="117" t="s">
        <v>806</v>
      </c>
      <c r="Q264" s="117" t="s">
        <v>1249</v>
      </c>
      <c r="R264" s="117" t="s">
        <v>99</v>
      </c>
      <c r="S264" s="121">
        <v>45337</v>
      </c>
      <c r="T264" s="121">
        <v>45342</v>
      </c>
      <c r="U264" s="145" t="s">
        <v>512</v>
      </c>
      <c r="V264" s="117"/>
      <c r="W264" s="117"/>
      <c r="X264" s="123">
        <v>0.1</v>
      </c>
      <c r="Y264" s="117" t="s">
        <v>1250</v>
      </c>
      <c r="Z264" s="117" t="s">
        <v>1260</v>
      </c>
      <c r="AA264" s="117" t="s">
        <v>354</v>
      </c>
      <c r="AB264" s="72" t="s">
        <v>199</v>
      </c>
      <c r="AC264" s="72" t="s">
        <v>199</v>
      </c>
      <c r="AD264" s="117" t="s">
        <v>209</v>
      </c>
      <c r="AE264" s="117" t="s">
        <v>199</v>
      </c>
      <c r="AF264" s="117" t="s">
        <v>199</v>
      </c>
      <c r="AG264" s="117" t="s">
        <v>199</v>
      </c>
      <c r="AH264" s="117" t="s">
        <v>199</v>
      </c>
      <c r="AI264" s="117" t="s">
        <v>199</v>
      </c>
      <c r="AJ264" s="117" t="s">
        <v>199</v>
      </c>
      <c r="AK264" s="117" t="s">
        <v>199</v>
      </c>
      <c r="AL264" s="117" t="s">
        <v>199</v>
      </c>
    </row>
    <row r="265" spans="2:38" s="125" customFormat="1" ht="171" hidden="1">
      <c r="B265" s="117" t="s">
        <v>453</v>
      </c>
      <c r="C265" s="118" t="s">
        <v>859</v>
      </c>
      <c r="D265" s="117" t="s">
        <v>1223</v>
      </c>
      <c r="E265" s="81" t="s">
        <v>1174</v>
      </c>
      <c r="F265" s="117" t="s">
        <v>1245</v>
      </c>
      <c r="G265" s="117"/>
      <c r="H265" s="117" t="s">
        <v>1167</v>
      </c>
      <c r="I265" s="117" t="s">
        <v>863</v>
      </c>
      <c r="J265" s="117" t="s">
        <v>199</v>
      </c>
      <c r="K265" s="117" t="s">
        <v>199</v>
      </c>
      <c r="L265" s="117" t="s">
        <v>199</v>
      </c>
      <c r="M265" s="117" t="s">
        <v>1261</v>
      </c>
      <c r="N265" s="117" t="s">
        <v>1262</v>
      </c>
      <c r="O265" s="137" t="s">
        <v>1263</v>
      </c>
      <c r="P265" s="117" t="s">
        <v>806</v>
      </c>
      <c r="Q265" s="117" t="s">
        <v>1249</v>
      </c>
      <c r="R265" s="117" t="s">
        <v>99</v>
      </c>
      <c r="S265" s="121">
        <v>45342</v>
      </c>
      <c r="T265" s="121">
        <v>45366</v>
      </c>
      <c r="U265" s="145" t="s">
        <v>512</v>
      </c>
      <c r="V265" s="117"/>
      <c r="W265" s="117"/>
      <c r="X265" s="123">
        <v>0.1</v>
      </c>
      <c r="Y265" s="117" t="s">
        <v>1250</v>
      </c>
      <c r="Z265" s="117" t="s">
        <v>1260</v>
      </c>
      <c r="AA265" s="117" t="s">
        <v>354</v>
      </c>
      <c r="AB265" s="72" t="s">
        <v>199</v>
      </c>
      <c r="AC265" s="72" t="s">
        <v>199</v>
      </c>
      <c r="AD265" s="117" t="s">
        <v>209</v>
      </c>
      <c r="AE265" s="117" t="s">
        <v>199</v>
      </c>
      <c r="AF265" s="117" t="s">
        <v>199</v>
      </c>
      <c r="AG265" s="117" t="s">
        <v>199</v>
      </c>
      <c r="AH265" s="117" t="s">
        <v>199</v>
      </c>
      <c r="AI265" s="117" t="s">
        <v>199</v>
      </c>
      <c r="AJ265" s="117" t="s">
        <v>199</v>
      </c>
      <c r="AK265" s="117" t="s">
        <v>199</v>
      </c>
      <c r="AL265" s="117" t="s">
        <v>199</v>
      </c>
    </row>
    <row r="266" spans="2:38" s="125" customFormat="1" ht="171" hidden="1">
      <c r="B266" s="117" t="s">
        <v>453</v>
      </c>
      <c r="C266" s="118" t="s">
        <v>859</v>
      </c>
      <c r="D266" s="117" t="s">
        <v>1223</v>
      </c>
      <c r="E266" s="81" t="s">
        <v>1174</v>
      </c>
      <c r="F266" s="117" t="s">
        <v>1245</v>
      </c>
      <c r="G266" s="117"/>
      <c r="H266" s="117" t="s">
        <v>1167</v>
      </c>
      <c r="I266" s="117" t="s">
        <v>863</v>
      </c>
      <c r="J266" s="117" t="s">
        <v>199</v>
      </c>
      <c r="K266" s="117" t="s">
        <v>199</v>
      </c>
      <c r="L266" s="117" t="s">
        <v>199</v>
      </c>
      <c r="M266" s="117" t="s">
        <v>1264</v>
      </c>
      <c r="N266" s="117" t="s">
        <v>1265</v>
      </c>
      <c r="O266" s="137" t="s">
        <v>1266</v>
      </c>
      <c r="P266" s="117" t="s">
        <v>806</v>
      </c>
      <c r="Q266" s="117" t="s">
        <v>1249</v>
      </c>
      <c r="R266" s="117" t="s">
        <v>99</v>
      </c>
      <c r="S266" s="121">
        <v>45342</v>
      </c>
      <c r="T266" s="121">
        <v>45381</v>
      </c>
      <c r="U266" s="145" t="s">
        <v>512</v>
      </c>
      <c r="V266" s="117"/>
      <c r="W266" s="117"/>
      <c r="X266" s="123">
        <v>0.1</v>
      </c>
      <c r="Y266" s="117" t="s">
        <v>1250</v>
      </c>
      <c r="Z266" s="117" t="s">
        <v>1260</v>
      </c>
      <c r="AA266" s="117" t="s">
        <v>1267</v>
      </c>
      <c r="AB266" s="117" t="s">
        <v>354</v>
      </c>
      <c r="AC266" s="72" t="s">
        <v>199</v>
      </c>
      <c r="AD266" s="117" t="s">
        <v>209</v>
      </c>
      <c r="AE266" s="117" t="s">
        <v>199</v>
      </c>
      <c r="AF266" s="117" t="s">
        <v>199</v>
      </c>
      <c r="AG266" s="117" t="s">
        <v>199</v>
      </c>
      <c r="AH266" s="117" t="s">
        <v>199</v>
      </c>
      <c r="AI266" s="117" t="s">
        <v>199</v>
      </c>
      <c r="AJ266" s="117" t="s">
        <v>199</v>
      </c>
      <c r="AK266" s="117" t="s">
        <v>199</v>
      </c>
      <c r="AL266" s="117" t="s">
        <v>199</v>
      </c>
    </row>
    <row r="267" spans="2:38" s="125" customFormat="1" ht="171" hidden="1">
      <c r="B267" s="117" t="s">
        <v>453</v>
      </c>
      <c r="C267" s="118" t="s">
        <v>859</v>
      </c>
      <c r="D267" s="117" t="s">
        <v>1223</v>
      </c>
      <c r="E267" s="81" t="s">
        <v>1174</v>
      </c>
      <c r="F267" s="117" t="s">
        <v>1245</v>
      </c>
      <c r="G267" s="117"/>
      <c r="H267" s="117" t="s">
        <v>1167</v>
      </c>
      <c r="I267" s="117" t="s">
        <v>863</v>
      </c>
      <c r="J267" s="117" t="s">
        <v>199</v>
      </c>
      <c r="K267" s="117" t="s">
        <v>199</v>
      </c>
      <c r="L267" s="117" t="s">
        <v>199</v>
      </c>
      <c r="M267" s="117" t="s">
        <v>1268</v>
      </c>
      <c r="N267" s="117" t="s">
        <v>1269</v>
      </c>
      <c r="O267" s="137" t="s">
        <v>1270</v>
      </c>
      <c r="P267" s="117" t="s">
        <v>806</v>
      </c>
      <c r="Q267" s="117" t="s">
        <v>1249</v>
      </c>
      <c r="R267" s="117" t="s">
        <v>99</v>
      </c>
      <c r="S267" s="121">
        <v>45383</v>
      </c>
      <c r="T267" s="121">
        <v>45427</v>
      </c>
      <c r="U267" s="145" t="s">
        <v>512</v>
      </c>
      <c r="V267" s="117"/>
      <c r="W267" s="117"/>
      <c r="X267" s="123">
        <v>0.1</v>
      </c>
      <c r="Y267" s="117" t="s">
        <v>1250</v>
      </c>
      <c r="Z267" s="117" t="s">
        <v>1260</v>
      </c>
      <c r="AA267" s="117" t="s">
        <v>1267</v>
      </c>
      <c r="AB267" s="117" t="s">
        <v>354</v>
      </c>
      <c r="AC267" s="72" t="s">
        <v>199</v>
      </c>
      <c r="AD267" s="117" t="s">
        <v>209</v>
      </c>
      <c r="AE267" s="117" t="s">
        <v>199</v>
      </c>
      <c r="AF267" s="117" t="s">
        <v>199</v>
      </c>
      <c r="AG267" s="117" t="s">
        <v>199</v>
      </c>
      <c r="AH267" s="117" t="s">
        <v>199</v>
      </c>
      <c r="AI267" s="117" t="s">
        <v>199</v>
      </c>
      <c r="AJ267" s="117" t="s">
        <v>199</v>
      </c>
      <c r="AK267" s="117" t="s">
        <v>199</v>
      </c>
      <c r="AL267" s="117" t="s">
        <v>199</v>
      </c>
    </row>
    <row r="268" spans="2:38" s="125" customFormat="1" ht="171" hidden="1">
      <c r="B268" s="117" t="s">
        <v>453</v>
      </c>
      <c r="C268" s="118" t="s">
        <v>859</v>
      </c>
      <c r="D268" s="117" t="s">
        <v>1223</v>
      </c>
      <c r="E268" s="81" t="s">
        <v>1174</v>
      </c>
      <c r="F268" s="117" t="s">
        <v>1245</v>
      </c>
      <c r="G268" s="117"/>
      <c r="H268" s="117" t="s">
        <v>1167</v>
      </c>
      <c r="I268" s="117" t="s">
        <v>863</v>
      </c>
      <c r="J268" s="117" t="s">
        <v>199</v>
      </c>
      <c r="K268" s="117" t="s">
        <v>199</v>
      </c>
      <c r="L268" s="117" t="s">
        <v>199</v>
      </c>
      <c r="M268" s="117" t="s">
        <v>1271</v>
      </c>
      <c r="N268" s="117" t="s">
        <v>1272</v>
      </c>
      <c r="O268" s="137" t="s">
        <v>1273</v>
      </c>
      <c r="P268" s="117" t="s">
        <v>806</v>
      </c>
      <c r="Q268" s="117" t="s">
        <v>1249</v>
      </c>
      <c r="R268" s="117" t="s">
        <v>99</v>
      </c>
      <c r="S268" s="121">
        <v>45397</v>
      </c>
      <c r="T268" s="121">
        <v>45473</v>
      </c>
      <c r="U268" s="145" t="s">
        <v>512</v>
      </c>
      <c r="V268" s="117"/>
      <c r="W268" s="117"/>
      <c r="X268" s="123">
        <v>0.1</v>
      </c>
      <c r="Y268" s="117" t="s">
        <v>1250</v>
      </c>
      <c r="Z268" s="117" t="s">
        <v>1260</v>
      </c>
      <c r="AA268" s="117" t="s">
        <v>1267</v>
      </c>
      <c r="AB268" s="117" t="s">
        <v>354</v>
      </c>
      <c r="AC268" s="72" t="s">
        <v>199</v>
      </c>
      <c r="AD268" s="117" t="s">
        <v>209</v>
      </c>
      <c r="AE268" s="117" t="s">
        <v>199</v>
      </c>
      <c r="AF268" s="117" t="s">
        <v>199</v>
      </c>
      <c r="AG268" s="117" t="s">
        <v>199</v>
      </c>
      <c r="AH268" s="117" t="s">
        <v>199</v>
      </c>
      <c r="AI268" s="117" t="s">
        <v>199</v>
      </c>
      <c r="AJ268" s="117" t="s">
        <v>199</v>
      </c>
      <c r="AK268" s="117" t="s">
        <v>199</v>
      </c>
      <c r="AL268" s="117" t="s">
        <v>199</v>
      </c>
    </row>
    <row r="269" spans="2:38" s="125" customFormat="1" ht="171" hidden="1">
      <c r="B269" s="117" t="s">
        <v>453</v>
      </c>
      <c r="C269" s="118" t="s">
        <v>859</v>
      </c>
      <c r="D269" s="117" t="s">
        <v>1223</v>
      </c>
      <c r="E269" s="81" t="s">
        <v>1174</v>
      </c>
      <c r="F269" s="117" t="s">
        <v>1245</v>
      </c>
      <c r="G269" s="117"/>
      <c r="H269" s="117" t="s">
        <v>1167</v>
      </c>
      <c r="I269" s="117" t="s">
        <v>863</v>
      </c>
      <c r="J269" s="117" t="s">
        <v>199</v>
      </c>
      <c r="K269" s="117" t="s">
        <v>199</v>
      </c>
      <c r="L269" s="117" t="s">
        <v>199</v>
      </c>
      <c r="M269" s="117" t="s">
        <v>1274</v>
      </c>
      <c r="N269" s="117" t="s">
        <v>1275</v>
      </c>
      <c r="O269" s="137" t="s">
        <v>1276</v>
      </c>
      <c r="P269" s="117" t="s">
        <v>806</v>
      </c>
      <c r="Q269" s="117" t="s">
        <v>1249</v>
      </c>
      <c r="R269" s="117" t="s">
        <v>99</v>
      </c>
      <c r="S269" s="121">
        <v>45352</v>
      </c>
      <c r="T269" s="121">
        <v>45397</v>
      </c>
      <c r="U269" s="145" t="s">
        <v>512</v>
      </c>
      <c r="V269" s="117"/>
      <c r="W269" s="117"/>
      <c r="X269" s="123">
        <v>0.1</v>
      </c>
      <c r="Y269" s="117" t="s">
        <v>1250</v>
      </c>
      <c r="Z269" s="117" t="s">
        <v>1267</v>
      </c>
      <c r="AA269" s="117" t="s">
        <v>354</v>
      </c>
      <c r="AB269" s="72" t="s">
        <v>199</v>
      </c>
      <c r="AC269" s="72" t="s">
        <v>199</v>
      </c>
      <c r="AD269" s="117" t="s">
        <v>209</v>
      </c>
      <c r="AE269" s="117" t="s">
        <v>199</v>
      </c>
      <c r="AF269" s="117" t="s">
        <v>199</v>
      </c>
      <c r="AG269" s="117" t="s">
        <v>199</v>
      </c>
      <c r="AH269" s="117" t="s">
        <v>199</v>
      </c>
      <c r="AI269" s="117" t="s">
        <v>199</v>
      </c>
      <c r="AJ269" s="117" t="s">
        <v>199</v>
      </c>
      <c r="AK269" s="117" t="s">
        <v>199</v>
      </c>
      <c r="AL269" s="117" t="s">
        <v>199</v>
      </c>
    </row>
    <row r="270" spans="2:38" s="125" customFormat="1" ht="171" hidden="1">
      <c r="B270" s="117" t="s">
        <v>453</v>
      </c>
      <c r="C270" s="118" t="s">
        <v>859</v>
      </c>
      <c r="D270" s="117" t="s">
        <v>1223</v>
      </c>
      <c r="E270" s="81" t="s">
        <v>1174</v>
      </c>
      <c r="F270" s="117" t="s">
        <v>1245</v>
      </c>
      <c r="G270" s="117"/>
      <c r="H270" s="117" t="s">
        <v>1167</v>
      </c>
      <c r="I270" s="117" t="s">
        <v>863</v>
      </c>
      <c r="J270" s="117" t="s">
        <v>199</v>
      </c>
      <c r="K270" s="117" t="s">
        <v>199</v>
      </c>
      <c r="L270" s="117" t="s">
        <v>199</v>
      </c>
      <c r="M270" s="117" t="s">
        <v>1277</v>
      </c>
      <c r="N270" s="117" t="s">
        <v>1278</v>
      </c>
      <c r="O270" s="137" t="s">
        <v>1279</v>
      </c>
      <c r="P270" s="117" t="s">
        <v>806</v>
      </c>
      <c r="Q270" s="117" t="s">
        <v>1249</v>
      </c>
      <c r="R270" s="117" t="s">
        <v>99</v>
      </c>
      <c r="S270" s="121">
        <v>45397</v>
      </c>
      <c r="T270" s="121">
        <v>45412</v>
      </c>
      <c r="U270" s="145" t="s">
        <v>512</v>
      </c>
      <c r="V270" s="117"/>
      <c r="W270" s="117"/>
      <c r="X270" s="123">
        <v>0.1</v>
      </c>
      <c r="Y270" s="117" t="s">
        <v>1250</v>
      </c>
      <c r="Z270" s="117" t="s">
        <v>1267</v>
      </c>
      <c r="AA270" s="117" t="s">
        <v>354</v>
      </c>
      <c r="AB270" s="72" t="s">
        <v>199</v>
      </c>
      <c r="AC270" s="72" t="s">
        <v>199</v>
      </c>
      <c r="AD270" s="117" t="s">
        <v>209</v>
      </c>
      <c r="AE270" s="117" t="s">
        <v>199</v>
      </c>
      <c r="AF270" s="117" t="s">
        <v>199</v>
      </c>
      <c r="AG270" s="117" t="s">
        <v>199</v>
      </c>
      <c r="AH270" s="117" t="s">
        <v>199</v>
      </c>
      <c r="AI270" s="117" t="s">
        <v>199</v>
      </c>
      <c r="AJ270" s="117" t="s">
        <v>199</v>
      </c>
      <c r="AK270" s="117" t="s">
        <v>199</v>
      </c>
      <c r="AL270" s="117" t="s">
        <v>199</v>
      </c>
    </row>
    <row r="271" spans="2:38" s="125" customFormat="1" ht="171" hidden="1">
      <c r="B271" s="117" t="s">
        <v>453</v>
      </c>
      <c r="C271" s="118" t="s">
        <v>859</v>
      </c>
      <c r="D271" s="117" t="s">
        <v>1223</v>
      </c>
      <c r="E271" s="81" t="s">
        <v>1174</v>
      </c>
      <c r="F271" s="117" t="s">
        <v>1304</v>
      </c>
      <c r="G271" s="117"/>
      <c r="H271" s="117" t="s">
        <v>1167</v>
      </c>
      <c r="I271" s="117" t="s">
        <v>863</v>
      </c>
      <c r="J271" s="117" t="s">
        <v>199</v>
      </c>
      <c r="K271" s="117" t="s">
        <v>199</v>
      </c>
      <c r="L271" s="117" t="s">
        <v>199</v>
      </c>
      <c r="M271" s="117" t="s">
        <v>1305</v>
      </c>
      <c r="N271" s="137" t="s">
        <v>1306</v>
      </c>
      <c r="O271" s="137" t="s">
        <v>1307</v>
      </c>
      <c r="P271" s="117" t="s">
        <v>806</v>
      </c>
      <c r="Q271" s="117" t="s">
        <v>1249</v>
      </c>
      <c r="R271" s="117" t="s">
        <v>99</v>
      </c>
      <c r="S271" s="121">
        <v>45337</v>
      </c>
      <c r="T271" s="121">
        <v>45366</v>
      </c>
      <c r="U271" s="145" t="s">
        <v>512</v>
      </c>
      <c r="V271" s="117"/>
      <c r="W271" s="117"/>
      <c r="X271" s="123">
        <v>0.2</v>
      </c>
      <c r="Y271" s="117" t="s">
        <v>1250</v>
      </c>
      <c r="Z271" s="117" t="s">
        <v>354</v>
      </c>
      <c r="AA271" s="72" t="s">
        <v>199</v>
      </c>
      <c r="AB271" s="72" t="s">
        <v>199</v>
      </c>
      <c r="AC271" s="72" t="s">
        <v>199</v>
      </c>
      <c r="AD271" s="117" t="s">
        <v>487</v>
      </c>
      <c r="AE271" s="117" t="s">
        <v>199</v>
      </c>
      <c r="AF271" s="72" t="s">
        <v>199</v>
      </c>
      <c r="AG271" s="117" t="s">
        <v>199</v>
      </c>
      <c r="AH271" s="117" t="s">
        <v>199</v>
      </c>
      <c r="AI271" s="117" t="s">
        <v>199</v>
      </c>
      <c r="AJ271" s="117" t="s">
        <v>199</v>
      </c>
      <c r="AK271" s="117" t="s">
        <v>199</v>
      </c>
      <c r="AL271" s="117" t="s">
        <v>199</v>
      </c>
    </row>
    <row r="272" spans="2:38" s="125" customFormat="1" ht="171" hidden="1">
      <c r="B272" s="117" t="s">
        <v>453</v>
      </c>
      <c r="C272" s="118" t="s">
        <v>859</v>
      </c>
      <c r="D272" s="117" t="s">
        <v>1223</v>
      </c>
      <c r="E272" s="81" t="s">
        <v>1174</v>
      </c>
      <c r="F272" s="117" t="s">
        <v>1304</v>
      </c>
      <c r="G272" s="117"/>
      <c r="H272" s="117" t="s">
        <v>1167</v>
      </c>
      <c r="I272" s="117" t="s">
        <v>863</v>
      </c>
      <c r="J272" s="117" t="s">
        <v>199</v>
      </c>
      <c r="K272" s="117" t="s">
        <v>199</v>
      </c>
      <c r="L272" s="117" t="s">
        <v>199</v>
      </c>
      <c r="M272" s="117" t="s">
        <v>1308</v>
      </c>
      <c r="N272" s="137" t="s">
        <v>1309</v>
      </c>
      <c r="O272" s="137" t="s">
        <v>1310</v>
      </c>
      <c r="P272" s="117" t="s">
        <v>806</v>
      </c>
      <c r="Q272" s="117" t="s">
        <v>1249</v>
      </c>
      <c r="R272" s="117" t="s">
        <v>99</v>
      </c>
      <c r="S272" s="121">
        <v>45366</v>
      </c>
      <c r="T272" s="121">
        <v>45381</v>
      </c>
      <c r="U272" s="145" t="s">
        <v>512</v>
      </c>
      <c r="V272" s="117"/>
      <c r="W272" s="117"/>
      <c r="X272" s="123">
        <v>0.2</v>
      </c>
      <c r="Y272" s="117" t="s">
        <v>1250</v>
      </c>
      <c r="Z272" s="117" t="s">
        <v>354</v>
      </c>
      <c r="AA272" s="72" t="s">
        <v>199</v>
      </c>
      <c r="AB272" s="72" t="s">
        <v>199</v>
      </c>
      <c r="AC272" s="72" t="s">
        <v>199</v>
      </c>
      <c r="AD272" s="117" t="s">
        <v>487</v>
      </c>
      <c r="AE272" s="117" t="s">
        <v>199</v>
      </c>
      <c r="AF272" s="117" t="s">
        <v>199</v>
      </c>
      <c r="AG272" s="117" t="s">
        <v>199</v>
      </c>
      <c r="AH272" s="117" t="s">
        <v>199</v>
      </c>
      <c r="AI272" s="117" t="s">
        <v>199</v>
      </c>
      <c r="AJ272" s="117" t="s">
        <v>199</v>
      </c>
      <c r="AK272" s="117" t="s">
        <v>199</v>
      </c>
      <c r="AL272" s="117" t="s">
        <v>199</v>
      </c>
    </row>
    <row r="273" spans="2:38" s="125" customFormat="1" ht="171" hidden="1">
      <c r="B273" s="117" t="s">
        <v>453</v>
      </c>
      <c r="C273" s="118" t="s">
        <v>859</v>
      </c>
      <c r="D273" s="117" t="s">
        <v>1223</v>
      </c>
      <c r="E273" s="81" t="s">
        <v>1174</v>
      </c>
      <c r="F273" s="117" t="s">
        <v>1304</v>
      </c>
      <c r="G273" s="117"/>
      <c r="H273" s="117" t="s">
        <v>1167</v>
      </c>
      <c r="I273" s="117" t="s">
        <v>863</v>
      </c>
      <c r="J273" s="117" t="s">
        <v>199</v>
      </c>
      <c r="K273" s="117" t="s">
        <v>199</v>
      </c>
      <c r="L273" s="117" t="s">
        <v>199</v>
      </c>
      <c r="M273" s="117" t="s">
        <v>1311</v>
      </c>
      <c r="N273" s="137" t="s">
        <v>1312</v>
      </c>
      <c r="O273" s="137" t="s">
        <v>1313</v>
      </c>
      <c r="P273" s="117" t="s">
        <v>806</v>
      </c>
      <c r="Q273" s="117" t="s">
        <v>1249</v>
      </c>
      <c r="R273" s="117" t="s">
        <v>99</v>
      </c>
      <c r="S273" s="121">
        <v>45381</v>
      </c>
      <c r="T273" s="121">
        <v>45397</v>
      </c>
      <c r="U273" s="145" t="s">
        <v>512</v>
      </c>
      <c r="V273" s="117"/>
      <c r="W273" s="117"/>
      <c r="X273" s="123">
        <v>0.2</v>
      </c>
      <c r="Y273" s="117" t="s">
        <v>1250</v>
      </c>
      <c r="Z273" s="117" t="s">
        <v>354</v>
      </c>
      <c r="AA273" s="72" t="s">
        <v>199</v>
      </c>
      <c r="AB273" s="72" t="s">
        <v>199</v>
      </c>
      <c r="AC273" s="72" t="s">
        <v>199</v>
      </c>
      <c r="AD273" s="117" t="s">
        <v>487</v>
      </c>
      <c r="AE273" s="117" t="s">
        <v>199</v>
      </c>
      <c r="AF273" s="117" t="s">
        <v>199</v>
      </c>
      <c r="AG273" s="117" t="s">
        <v>199</v>
      </c>
      <c r="AH273" s="117" t="s">
        <v>199</v>
      </c>
      <c r="AI273" s="117" t="s">
        <v>199</v>
      </c>
      <c r="AJ273" s="117" t="s">
        <v>199</v>
      </c>
      <c r="AK273" s="117" t="s">
        <v>199</v>
      </c>
      <c r="AL273" s="117" t="s">
        <v>199</v>
      </c>
    </row>
    <row r="274" spans="2:38" s="125" customFormat="1" ht="171" hidden="1">
      <c r="B274" s="117" t="s">
        <v>453</v>
      </c>
      <c r="C274" s="118" t="s">
        <v>859</v>
      </c>
      <c r="D274" s="117" t="s">
        <v>1223</v>
      </c>
      <c r="E274" s="81" t="s">
        <v>1174</v>
      </c>
      <c r="F274" s="117" t="s">
        <v>1304</v>
      </c>
      <c r="G274" s="117"/>
      <c r="H274" s="117" t="s">
        <v>1167</v>
      </c>
      <c r="I274" s="117" t="s">
        <v>863</v>
      </c>
      <c r="J274" s="117" t="s">
        <v>199</v>
      </c>
      <c r="K274" s="117" t="s">
        <v>199</v>
      </c>
      <c r="L274" s="117" t="s">
        <v>199</v>
      </c>
      <c r="M274" s="117" t="s">
        <v>1314</v>
      </c>
      <c r="N274" s="117" t="s">
        <v>1315</v>
      </c>
      <c r="O274" s="137" t="s">
        <v>1316</v>
      </c>
      <c r="P274" s="117" t="s">
        <v>806</v>
      </c>
      <c r="Q274" s="117" t="s">
        <v>1249</v>
      </c>
      <c r="R274" s="117" t="s">
        <v>99</v>
      </c>
      <c r="S274" s="121">
        <v>45444</v>
      </c>
      <c r="T274" s="121">
        <v>45458</v>
      </c>
      <c r="U274" s="145" t="s">
        <v>512</v>
      </c>
      <c r="V274" s="117"/>
      <c r="W274" s="117"/>
      <c r="X274" s="123">
        <v>0.2</v>
      </c>
      <c r="Y274" s="117" t="s">
        <v>1250</v>
      </c>
      <c r="Z274" s="117" t="s">
        <v>354</v>
      </c>
      <c r="AA274" s="72" t="s">
        <v>199</v>
      </c>
      <c r="AB274" s="72" t="s">
        <v>199</v>
      </c>
      <c r="AC274" s="72" t="s">
        <v>199</v>
      </c>
      <c r="AD274" s="117" t="s">
        <v>487</v>
      </c>
      <c r="AE274" s="117" t="s">
        <v>199</v>
      </c>
      <c r="AF274" s="117" t="s">
        <v>199</v>
      </c>
      <c r="AG274" s="117" t="s">
        <v>199</v>
      </c>
      <c r="AH274" s="117" t="s">
        <v>199</v>
      </c>
      <c r="AI274" s="117" t="s">
        <v>199</v>
      </c>
      <c r="AJ274" s="117" t="s">
        <v>199</v>
      </c>
      <c r="AK274" s="117" t="s">
        <v>199</v>
      </c>
      <c r="AL274" s="117" t="s">
        <v>199</v>
      </c>
    </row>
    <row r="275" spans="2:38" s="125" customFormat="1" ht="171" hidden="1">
      <c r="B275" s="117" t="s">
        <v>453</v>
      </c>
      <c r="C275" s="118" t="s">
        <v>859</v>
      </c>
      <c r="D275" s="117" t="s">
        <v>1223</v>
      </c>
      <c r="E275" s="81" t="s">
        <v>1174</v>
      </c>
      <c r="F275" s="117" t="s">
        <v>1304</v>
      </c>
      <c r="G275" s="117"/>
      <c r="H275" s="117" t="s">
        <v>1167</v>
      </c>
      <c r="I275" s="117" t="s">
        <v>863</v>
      </c>
      <c r="J275" s="117" t="s">
        <v>199</v>
      </c>
      <c r="K275" s="117" t="s">
        <v>199</v>
      </c>
      <c r="L275" s="117" t="s">
        <v>199</v>
      </c>
      <c r="M275" s="117" t="s">
        <v>1317</v>
      </c>
      <c r="N275" s="117" t="s">
        <v>1318</v>
      </c>
      <c r="O275" s="137" t="s">
        <v>1319</v>
      </c>
      <c r="P275" s="117" t="s">
        <v>806</v>
      </c>
      <c r="Q275" s="117" t="s">
        <v>1249</v>
      </c>
      <c r="R275" s="117" t="s">
        <v>99</v>
      </c>
      <c r="S275" s="121">
        <v>45458</v>
      </c>
      <c r="T275" s="121">
        <v>45488</v>
      </c>
      <c r="U275" s="145" t="s">
        <v>512</v>
      </c>
      <c r="V275" s="117"/>
      <c r="W275" s="117"/>
      <c r="X275" s="123">
        <v>0.2</v>
      </c>
      <c r="Y275" s="117" t="s">
        <v>1250</v>
      </c>
      <c r="Z275" s="117" t="s">
        <v>354</v>
      </c>
      <c r="AA275" s="72" t="s">
        <v>199</v>
      </c>
      <c r="AB275" s="72" t="s">
        <v>199</v>
      </c>
      <c r="AC275" s="72" t="s">
        <v>199</v>
      </c>
      <c r="AD275" s="117" t="s">
        <v>487</v>
      </c>
      <c r="AE275" s="117" t="s">
        <v>199</v>
      </c>
      <c r="AF275" s="117" t="s">
        <v>199</v>
      </c>
      <c r="AG275" s="117" t="s">
        <v>199</v>
      </c>
      <c r="AH275" s="117" t="s">
        <v>199</v>
      </c>
      <c r="AI275" s="117" t="s">
        <v>199</v>
      </c>
      <c r="AJ275" s="117" t="s">
        <v>199</v>
      </c>
      <c r="AK275" s="117" t="s">
        <v>199</v>
      </c>
      <c r="AL275" s="117" t="s">
        <v>199</v>
      </c>
    </row>
    <row r="276" spans="2:38" s="125" customFormat="1" ht="171" hidden="1">
      <c r="B276" s="117" t="s">
        <v>453</v>
      </c>
      <c r="C276" s="118" t="s">
        <v>859</v>
      </c>
      <c r="D276" s="117" t="s">
        <v>1223</v>
      </c>
      <c r="E276" s="81" t="s">
        <v>1174</v>
      </c>
      <c r="F276" s="117" t="s">
        <v>1320</v>
      </c>
      <c r="G276" s="117"/>
      <c r="H276" s="117" t="s">
        <v>1167</v>
      </c>
      <c r="I276" s="117" t="s">
        <v>863</v>
      </c>
      <c r="J276" s="117" t="s">
        <v>199</v>
      </c>
      <c r="K276" s="117" t="s">
        <v>199</v>
      </c>
      <c r="L276" s="117" t="s">
        <v>199</v>
      </c>
      <c r="M276" s="117" t="s">
        <v>1321</v>
      </c>
      <c r="N276" s="117" t="s">
        <v>1322</v>
      </c>
      <c r="O276" s="137" t="s">
        <v>1323</v>
      </c>
      <c r="P276" s="117" t="s">
        <v>806</v>
      </c>
      <c r="Q276" s="117" t="s">
        <v>1249</v>
      </c>
      <c r="R276" s="117" t="s">
        <v>99</v>
      </c>
      <c r="S276" s="121">
        <v>45474</v>
      </c>
      <c r="T276" s="121">
        <v>45488</v>
      </c>
      <c r="U276" s="145" t="s">
        <v>512</v>
      </c>
      <c r="V276" s="117"/>
      <c r="W276" s="117"/>
      <c r="X276" s="123">
        <v>0.05</v>
      </c>
      <c r="Y276" s="117" t="s">
        <v>1250</v>
      </c>
      <c r="Z276" s="117" t="s">
        <v>354</v>
      </c>
      <c r="AA276" s="72" t="s">
        <v>199</v>
      </c>
      <c r="AB276" s="72" t="s">
        <v>199</v>
      </c>
      <c r="AC276" s="72" t="s">
        <v>199</v>
      </c>
      <c r="AD276" s="117" t="s">
        <v>487</v>
      </c>
      <c r="AE276" s="117" t="s">
        <v>199</v>
      </c>
      <c r="AF276" s="117" t="s">
        <v>199</v>
      </c>
      <c r="AG276" s="117" t="s">
        <v>199</v>
      </c>
      <c r="AH276" s="117" t="s">
        <v>199</v>
      </c>
      <c r="AI276" s="117" t="s">
        <v>199</v>
      </c>
      <c r="AJ276" s="117" t="s">
        <v>199</v>
      </c>
      <c r="AK276" s="117" t="s">
        <v>199</v>
      </c>
      <c r="AL276" s="117" t="s">
        <v>199</v>
      </c>
    </row>
    <row r="277" spans="2:38" s="125" customFormat="1" ht="171" hidden="1">
      <c r="B277" s="117" t="s">
        <v>453</v>
      </c>
      <c r="C277" s="118" t="s">
        <v>859</v>
      </c>
      <c r="D277" s="117" t="s">
        <v>1223</v>
      </c>
      <c r="E277" s="81" t="s">
        <v>1174</v>
      </c>
      <c r="F277" s="117" t="s">
        <v>1320</v>
      </c>
      <c r="G277" s="117"/>
      <c r="H277" s="117" t="s">
        <v>1167</v>
      </c>
      <c r="I277" s="117" t="s">
        <v>863</v>
      </c>
      <c r="J277" s="117" t="s">
        <v>199</v>
      </c>
      <c r="K277" s="117" t="s">
        <v>199</v>
      </c>
      <c r="L277" s="117" t="s">
        <v>199</v>
      </c>
      <c r="M277" s="117" t="s">
        <v>1324</v>
      </c>
      <c r="N277" s="117" t="s">
        <v>1325</v>
      </c>
      <c r="O277" s="137" t="s">
        <v>1326</v>
      </c>
      <c r="P277" s="117" t="s">
        <v>806</v>
      </c>
      <c r="Q277" s="117" t="s">
        <v>1249</v>
      </c>
      <c r="R277" s="117" t="s">
        <v>99</v>
      </c>
      <c r="S277" s="121">
        <v>45488</v>
      </c>
      <c r="T277" s="121">
        <v>45503</v>
      </c>
      <c r="U277" s="145" t="s">
        <v>512</v>
      </c>
      <c r="V277" s="117"/>
      <c r="W277" s="117"/>
      <c r="X277" s="123">
        <v>0.1</v>
      </c>
      <c r="Y277" s="117" t="s">
        <v>1250</v>
      </c>
      <c r="Z277" s="117" t="s">
        <v>1267</v>
      </c>
      <c r="AA277" s="117" t="s">
        <v>354</v>
      </c>
      <c r="AB277" s="72" t="s">
        <v>199</v>
      </c>
      <c r="AC277" s="72" t="s">
        <v>199</v>
      </c>
      <c r="AD277" s="117" t="s">
        <v>487</v>
      </c>
      <c r="AE277" s="117" t="s">
        <v>199</v>
      </c>
      <c r="AF277" s="117" t="s">
        <v>199</v>
      </c>
      <c r="AG277" s="117" t="s">
        <v>199</v>
      </c>
      <c r="AH277" s="117" t="s">
        <v>199</v>
      </c>
      <c r="AI277" s="117" t="s">
        <v>199</v>
      </c>
      <c r="AJ277" s="117" t="s">
        <v>199</v>
      </c>
      <c r="AK277" s="117" t="s">
        <v>199</v>
      </c>
      <c r="AL277" s="117" t="s">
        <v>199</v>
      </c>
    </row>
    <row r="278" spans="2:38" s="125" customFormat="1" ht="171" hidden="1">
      <c r="B278" s="117" t="s">
        <v>453</v>
      </c>
      <c r="C278" s="118" t="s">
        <v>859</v>
      </c>
      <c r="D278" s="117" t="s">
        <v>1223</v>
      </c>
      <c r="E278" s="81" t="s">
        <v>1174</v>
      </c>
      <c r="F278" s="117" t="s">
        <v>1320</v>
      </c>
      <c r="G278" s="117"/>
      <c r="H278" s="117" t="s">
        <v>1167</v>
      </c>
      <c r="I278" s="117" t="s">
        <v>863</v>
      </c>
      <c r="J278" s="117" t="s">
        <v>199</v>
      </c>
      <c r="K278" s="117" t="s">
        <v>199</v>
      </c>
      <c r="L278" s="117" t="s">
        <v>199</v>
      </c>
      <c r="M278" s="117" t="s">
        <v>1327</v>
      </c>
      <c r="N278" s="117" t="s">
        <v>1328</v>
      </c>
      <c r="O278" s="137" t="s">
        <v>1329</v>
      </c>
      <c r="P278" s="117" t="s">
        <v>806</v>
      </c>
      <c r="Q278" s="117" t="s">
        <v>1249</v>
      </c>
      <c r="R278" s="117" t="s">
        <v>99</v>
      </c>
      <c r="S278" s="121">
        <v>45505</v>
      </c>
      <c r="T278" s="121">
        <v>45534</v>
      </c>
      <c r="U278" s="145" t="s">
        <v>512</v>
      </c>
      <c r="V278" s="117"/>
      <c r="W278" s="117"/>
      <c r="X278" s="123">
        <v>0.15</v>
      </c>
      <c r="Y278" s="117" t="s">
        <v>1250</v>
      </c>
      <c r="Z278" s="117" t="s">
        <v>354</v>
      </c>
      <c r="AA278" s="72" t="s">
        <v>199</v>
      </c>
      <c r="AB278" s="72" t="s">
        <v>199</v>
      </c>
      <c r="AC278" s="72" t="s">
        <v>199</v>
      </c>
      <c r="AD278" s="117" t="s">
        <v>487</v>
      </c>
      <c r="AE278" s="117" t="s">
        <v>199</v>
      </c>
      <c r="AF278" s="117" t="s">
        <v>199</v>
      </c>
      <c r="AG278" s="117" t="s">
        <v>199</v>
      </c>
      <c r="AH278" s="117" t="s">
        <v>199</v>
      </c>
      <c r="AI278" s="117" t="s">
        <v>199</v>
      </c>
      <c r="AJ278" s="117" t="s">
        <v>199</v>
      </c>
      <c r="AK278" s="117" t="s">
        <v>199</v>
      </c>
      <c r="AL278" s="117" t="s">
        <v>199</v>
      </c>
    </row>
    <row r="279" spans="2:38" s="125" customFormat="1" ht="171" hidden="1">
      <c r="B279" s="117" t="s">
        <v>453</v>
      </c>
      <c r="C279" s="118" t="s">
        <v>859</v>
      </c>
      <c r="D279" s="117" t="s">
        <v>1223</v>
      </c>
      <c r="E279" s="81" t="s">
        <v>1174</v>
      </c>
      <c r="F279" s="117" t="s">
        <v>1320</v>
      </c>
      <c r="G279" s="117"/>
      <c r="H279" s="117" t="s">
        <v>1167</v>
      </c>
      <c r="I279" s="117" t="s">
        <v>863</v>
      </c>
      <c r="J279" s="117" t="s">
        <v>199</v>
      </c>
      <c r="K279" s="117" t="s">
        <v>199</v>
      </c>
      <c r="L279" s="117" t="s">
        <v>199</v>
      </c>
      <c r="M279" s="117" t="s">
        <v>1330</v>
      </c>
      <c r="N279" s="117" t="s">
        <v>1331</v>
      </c>
      <c r="O279" s="137" t="s">
        <v>1332</v>
      </c>
      <c r="P279" s="117" t="s">
        <v>806</v>
      </c>
      <c r="Q279" s="117" t="s">
        <v>1249</v>
      </c>
      <c r="R279" s="117" t="s">
        <v>99</v>
      </c>
      <c r="S279" s="121">
        <v>45536</v>
      </c>
      <c r="T279" s="121">
        <v>45565</v>
      </c>
      <c r="U279" s="145" t="s">
        <v>512</v>
      </c>
      <c r="V279" s="117"/>
      <c r="W279" s="117"/>
      <c r="X279" s="123">
        <v>0.15</v>
      </c>
      <c r="Y279" s="117" t="s">
        <v>1250</v>
      </c>
      <c r="Z279" s="117" t="s">
        <v>354</v>
      </c>
      <c r="AA279" s="72" t="s">
        <v>199</v>
      </c>
      <c r="AB279" s="72" t="s">
        <v>199</v>
      </c>
      <c r="AC279" s="72" t="s">
        <v>199</v>
      </c>
      <c r="AD279" s="117" t="s">
        <v>487</v>
      </c>
      <c r="AE279" s="117" t="s">
        <v>199</v>
      </c>
      <c r="AF279" s="117" t="s">
        <v>199</v>
      </c>
      <c r="AG279" s="117" t="s">
        <v>199</v>
      </c>
      <c r="AH279" s="117" t="s">
        <v>199</v>
      </c>
      <c r="AI279" s="117" t="s">
        <v>199</v>
      </c>
      <c r="AJ279" s="117" t="s">
        <v>199</v>
      </c>
      <c r="AK279" s="117" t="s">
        <v>199</v>
      </c>
      <c r="AL279" s="117" t="s">
        <v>199</v>
      </c>
    </row>
    <row r="280" spans="2:38" s="125" customFormat="1" ht="171" hidden="1">
      <c r="B280" s="117" t="s">
        <v>453</v>
      </c>
      <c r="C280" s="118" t="s">
        <v>859</v>
      </c>
      <c r="D280" s="117" t="s">
        <v>1223</v>
      </c>
      <c r="E280" s="81" t="s">
        <v>1174</v>
      </c>
      <c r="F280" s="117" t="s">
        <v>1320</v>
      </c>
      <c r="G280" s="117"/>
      <c r="H280" s="117" t="s">
        <v>1167</v>
      </c>
      <c r="I280" s="117" t="s">
        <v>863</v>
      </c>
      <c r="J280" s="117" t="s">
        <v>199</v>
      </c>
      <c r="K280" s="117" t="s">
        <v>199</v>
      </c>
      <c r="L280" s="117" t="s">
        <v>199</v>
      </c>
      <c r="M280" s="117" t="s">
        <v>1333</v>
      </c>
      <c r="N280" s="117" t="s">
        <v>1334</v>
      </c>
      <c r="O280" s="137" t="s">
        <v>1335</v>
      </c>
      <c r="P280" s="117" t="s">
        <v>806</v>
      </c>
      <c r="Q280" s="117" t="s">
        <v>1249</v>
      </c>
      <c r="R280" s="117" t="s">
        <v>99</v>
      </c>
      <c r="S280" s="121">
        <v>45536</v>
      </c>
      <c r="T280" s="121">
        <v>45550</v>
      </c>
      <c r="U280" s="145" t="s">
        <v>512</v>
      </c>
      <c r="V280" s="117"/>
      <c r="W280" s="117"/>
      <c r="X280" s="123">
        <v>0.05</v>
      </c>
      <c r="Y280" s="117" t="s">
        <v>1250</v>
      </c>
      <c r="Z280" s="117" t="s">
        <v>354</v>
      </c>
      <c r="AA280" s="72" t="s">
        <v>199</v>
      </c>
      <c r="AB280" s="72" t="s">
        <v>199</v>
      </c>
      <c r="AC280" s="72" t="s">
        <v>199</v>
      </c>
      <c r="AD280" s="117" t="s">
        <v>487</v>
      </c>
      <c r="AE280" s="117" t="s">
        <v>199</v>
      </c>
      <c r="AF280" s="117" t="s">
        <v>199</v>
      </c>
      <c r="AG280" s="117" t="s">
        <v>199</v>
      </c>
      <c r="AH280" s="117" t="s">
        <v>199</v>
      </c>
      <c r="AI280" s="117" t="s">
        <v>199</v>
      </c>
      <c r="AJ280" s="117" t="s">
        <v>199</v>
      </c>
      <c r="AK280" s="117" t="s">
        <v>199</v>
      </c>
      <c r="AL280" s="117" t="s">
        <v>199</v>
      </c>
    </row>
    <row r="281" spans="2:38" s="125" customFormat="1" ht="171" hidden="1">
      <c r="B281" s="117" t="s">
        <v>453</v>
      </c>
      <c r="C281" s="118" t="s">
        <v>859</v>
      </c>
      <c r="D281" s="117" t="s">
        <v>1223</v>
      </c>
      <c r="E281" s="81" t="s">
        <v>1174</v>
      </c>
      <c r="F281" s="117" t="s">
        <v>1320</v>
      </c>
      <c r="G281" s="117"/>
      <c r="H281" s="117" t="s">
        <v>1167</v>
      </c>
      <c r="I281" s="117" t="s">
        <v>863</v>
      </c>
      <c r="J281" s="117" t="s">
        <v>199</v>
      </c>
      <c r="K281" s="117" t="s">
        <v>199</v>
      </c>
      <c r="L281" s="117" t="s">
        <v>199</v>
      </c>
      <c r="M281" s="117" t="s">
        <v>1336</v>
      </c>
      <c r="N281" s="117" t="s">
        <v>1337</v>
      </c>
      <c r="O281" s="137" t="s">
        <v>1338</v>
      </c>
      <c r="P281" s="117" t="s">
        <v>806</v>
      </c>
      <c r="Q281" s="117" t="s">
        <v>1249</v>
      </c>
      <c r="R281" s="117" t="s">
        <v>99</v>
      </c>
      <c r="S281" s="121">
        <v>45550</v>
      </c>
      <c r="T281" s="121">
        <v>45580</v>
      </c>
      <c r="U281" s="145" t="s">
        <v>512</v>
      </c>
      <c r="V281" s="117"/>
      <c r="W281" s="117"/>
      <c r="X281" s="123">
        <v>0.05</v>
      </c>
      <c r="Y281" s="117" t="s">
        <v>1250</v>
      </c>
      <c r="Z281" s="117" t="s">
        <v>1267</v>
      </c>
      <c r="AA281" s="117" t="s">
        <v>354</v>
      </c>
      <c r="AB281" s="72" t="s">
        <v>199</v>
      </c>
      <c r="AC281" s="72" t="s">
        <v>199</v>
      </c>
      <c r="AD281" s="117" t="s">
        <v>487</v>
      </c>
      <c r="AE281" s="117" t="s">
        <v>199</v>
      </c>
      <c r="AF281" s="117" t="s">
        <v>199</v>
      </c>
      <c r="AG281" s="117" t="s">
        <v>199</v>
      </c>
      <c r="AH281" s="117" t="s">
        <v>199</v>
      </c>
      <c r="AI281" s="117" t="s">
        <v>199</v>
      </c>
      <c r="AJ281" s="117" t="s">
        <v>199</v>
      </c>
      <c r="AK281" s="117" t="s">
        <v>199</v>
      </c>
      <c r="AL281" s="117" t="s">
        <v>199</v>
      </c>
    </row>
    <row r="282" spans="2:38" s="125" customFormat="1" ht="171" hidden="1">
      <c r="B282" s="117" t="s">
        <v>453</v>
      </c>
      <c r="C282" s="118" t="s">
        <v>859</v>
      </c>
      <c r="D282" s="117" t="s">
        <v>1223</v>
      </c>
      <c r="E282" s="81" t="s">
        <v>1174</v>
      </c>
      <c r="F282" s="117" t="s">
        <v>1320</v>
      </c>
      <c r="G282" s="117"/>
      <c r="H282" s="117" t="s">
        <v>1167</v>
      </c>
      <c r="I282" s="117" t="s">
        <v>863</v>
      </c>
      <c r="J282" s="117" t="s">
        <v>199</v>
      </c>
      <c r="K282" s="117" t="s">
        <v>199</v>
      </c>
      <c r="L282" s="117" t="s">
        <v>199</v>
      </c>
      <c r="M282" s="117" t="s">
        <v>1339</v>
      </c>
      <c r="N282" s="117" t="s">
        <v>1340</v>
      </c>
      <c r="O282" s="137" t="s">
        <v>1341</v>
      </c>
      <c r="P282" s="117" t="s">
        <v>806</v>
      </c>
      <c r="Q282" s="117" t="s">
        <v>1249</v>
      </c>
      <c r="R282" s="117" t="s">
        <v>99</v>
      </c>
      <c r="S282" s="121">
        <v>45580</v>
      </c>
      <c r="T282" s="121">
        <v>45595</v>
      </c>
      <c r="U282" s="145" t="s">
        <v>512</v>
      </c>
      <c r="V282" s="117"/>
      <c r="W282" s="117"/>
      <c r="X282" s="123">
        <v>0.1</v>
      </c>
      <c r="Y282" s="117" t="s">
        <v>1250</v>
      </c>
      <c r="Z282" s="117" t="s">
        <v>1267</v>
      </c>
      <c r="AA282" s="117" t="s">
        <v>354</v>
      </c>
      <c r="AB282" s="72" t="s">
        <v>199</v>
      </c>
      <c r="AC282" s="72" t="s">
        <v>199</v>
      </c>
      <c r="AD282" s="117" t="s">
        <v>487</v>
      </c>
      <c r="AE282" s="117" t="s">
        <v>199</v>
      </c>
      <c r="AF282" s="117" t="s">
        <v>199</v>
      </c>
      <c r="AG282" s="117" t="s">
        <v>199</v>
      </c>
      <c r="AH282" s="117" t="s">
        <v>199</v>
      </c>
      <c r="AI282" s="117" t="s">
        <v>199</v>
      </c>
      <c r="AJ282" s="117" t="s">
        <v>199</v>
      </c>
      <c r="AK282" s="117" t="s">
        <v>199</v>
      </c>
      <c r="AL282" s="117" t="s">
        <v>199</v>
      </c>
    </row>
    <row r="283" spans="2:38" s="125" customFormat="1" ht="171" hidden="1">
      <c r="B283" s="117" t="s">
        <v>453</v>
      </c>
      <c r="C283" s="118" t="s">
        <v>859</v>
      </c>
      <c r="D283" s="117" t="s">
        <v>1223</v>
      </c>
      <c r="E283" s="81" t="s">
        <v>1174</v>
      </c>
      <c r="F283" s="117" t="s">
        <v>1320</v>
      </c>
      <c r="G283" s="117"/>
      <c r="H283" s="117" t="s">
        <v>1167</v>
      </c>
      <c r="I283" s="117" t="s">
        <v>863</v>
      </c>
      <c r="J283" s="117" t="s">
        <v>199</v>
      </c>
      <c r="K283" s="117" t="s">
        <v>199</v>
      </c>
      <c r="L283" s="117" t="s">
        <v>199</v>
      </c>
      <c r="M283" s="117" t="s">
        <v>1342</v>
      </c>
      <c r="N283" s="117" t="s">
        <v>1343</v>
      </c>
      <c r="O283" s="137" t="s">
        <v>1344</v>
      </c>
      <c r="P283" s="117" t="s">
        <v>806</v>
      </c>
      <c r="Q283" s="117" t="s">
        <v>1249</v>
      </c>
      <c r="R283" s="117" t="s">
        <v>99</v>
      </c>
      <c r="S283" s="121">
        <v>45566</v>
      </c>
      <c r="T283" s="121">
        <v>45626</v>
      </c>
      <c r="U283" s="145" t="s">
        <v>512</v>
      </c>
      <c r="V283" s="117"/>
      <c r="W283" s="117"/>
      <c r="X283" s="123">
        <v>0.1</v>
      </c>
      <c r="Y283" s="117" t="s">
        <v>1250</v>
      </c>
      <c r="Z283" s="117" t="s">
        <v>1267</v>
      </c>
      <c r="AA283" s="117" t="s">
        <v>354</v>
      </c>
      <c r="AB283" s="72" t="s">
        <v>199</v>
      </c>
      <c r="AC283" s="72" t="s">
        <v>199</v>
      </c>
      <c r="AD283" s="117" t="s">
        <v>487</v>
      </c>
      <c r="AE283" s="117" t="s">
        <v>199</v>
      </c>
      <c r="AF283" s="117" t="s">
        <v>199</v>
      </c>
      <c r="AG283" s="117" t="s">
        <v>199</v>
      </c>
      <c r="AH283" s="117" t="s">
        <v>199</v>
      </c>
      <c r="AI283" s="117" t="s">
        <v>199</v>
      </c>
      <c r="AJ283" s="117" t="s">
        <v>199</v>
      </c>
      <c r="AK283" s="117" t="s">
        <v>199</v>
      </c>
      <c r="AL283" s="117" t="s">
        <v>199</v>
      </c>
    </row>
    <row r="284" spans="2:38" s="125" customFormat="1" ht="171" hidden="1">
      <c r="B284" s="117" t="s">
        <v>453</v>
      </c>
      <c r="C284" s="118" t="s">
        <v>859</v>
      </c>
      <c r="D284" s="117" t="s">
        <v>1223</v>
      </c>
      <c r="E284" s="81" t="s">
        <v>1174</v>
      </c>
      <c r="F284" s="117" t="s">
        <v>1320</v>
      </c>
      <c r="G284" s="117"/>
      <c r="H284" s="117" t="s">
        <v>1167</v>
      </c>
      <c r="I284" s="117" t="s">
        <v>863</v>
      </c>
      <c r="J284" s="117" t="s">
        <v>199</v>
      </c>
      <c r="K284" s="117" t="s">
        <v>199</v>
      </c>
      <c r="L284" s="117" t="s">
        <v>199</v>
      </c>
      <c r="M284" s="117" t="s">
        <v>1345</v>
      </c>
      <c r="N284" s="117" t="s">
        <v>1346</v>
      </c>
      <c r="O284" s="117" t="s">
        <v>1347</v>
      </c>
      <c r="P284" s="117" t="s">
        <v>806</v>
      </c>
      <c r="Q284" s="117" t="s">
        <v>1249</v>
      </c>
      <c r="R284" s="117" t="s">
        <v>99</v>
      </c>
      <c r="S284" s="121">
        <v>45597</v>
      </c>
      <c r="T284" s="121">
        <v>45641</v>
      </c>
      <c r="U284" s="145" t="s">
        <v>512</v>
      </c>
      <c r="V284" s="117"/>
      <c r="W284" s="117"/>
      <c r="X284" s="123">
        <v>0.05</v>
      </c>
      <c r="Y284" s="117" t="s">
        <v>1250</v>
      </c>
      <c r="Z284" s="117" t="s">
        <v>354</v>
      </c>
      <c r="AA284" s="72" t="s">
        <v>199</v>
      </c>
      <c r="AB284" s="72" t="s">
        <v>199</v>
      </c>
      <c r="AC284" s="72" t="s">
        <v>199</v>
      </c>
      <c r="AD284" s="117" t="s">
        <v>487</v>
      </c>
      <c r="AE284" s="117" t="s">
        <v>199</v>
      </c>
      <c r="AF284" s="117" t="s">
        <v>199</v>
      </c>
      <c r="AG284" s="117" t="s">
        <v>199</v>
      </c>
      <c r="AH284" s="117" t="s">
        <v>199</v>
      </c>
      <c r="AI284" s="117" t="s">
        <v>199</v>
      </c>
      <c r="AJ284" s="117" t="s">
        <v>199</v>
      </c>
      <c r="AK284" s="117" t="s">
        <v>199</v>
      </c>
      <c r="AL284" s="117" t="s">
        <v>199</v>
      </c>
    </row>
    <row r="285" spans="2:38" s="125" customFormat="1" ht="171" hidden="1">
      <c r="B285" s="117" t="s">
        <v>453</v>
      </c>
      <c r="C285" s="118" t="s">
        <v>859</v>
      </c>
      <c r="D285" s="117" t="s">
        <v>1223</v>
      </c>
      <c r="E285" s="81" t="s">
        <v>1174</v>
      </c>
      <c r="F285" s="117" t="s">
        <v>1320</v>
      </c>
      <c r="G285" s="117"/>
      <c r="H285" s="117" t="s">
        <v>1167</v>
      </c>
      <c r="I285" s="117" t="s">
        <v>863</v>
      </c>
      <c r="J285" s="117" t="s">
        <v>199</v>
      </c>
      <c r="K285" s="117" t="s">
        <v>199</v>
      </c>
      <c r="L285" s="117" t="s">
        <v>199</v>
      </c>
      <c r="M285" s="117" t="s">
        <v>1348</v>
      </c>
      <c r="N285" s="117" t="s">
        <v>1349</v>
      </c>
      <c r="O285" s="117" t="s">
        <v>1350</v>
      </c>
      <c r="P285" s="117" t="s">
        <v>806</v>
      </c>
      <c r="Q285" s="117" t="s">
        <v>1249</v>
      </c>
      <c r="R285" s="117" t="s">
        <v>99</v>
      </c>
      <c r="S285" s="121">
        <v>45597</v>
      </c>
      <c r="T285" s="121">
        <v>45641</v>
      </c>
      <c r="U285" s="145" t="s">
        <v>512</v>
      </c>
      <c r="V285" s="117"/>
      <c r="W285" s="117"/>
      <c r="X285" s="123">
        <v>0.05</v>
      </c>
      <c r="Y285" s="117" t="s">
        <v>1250</v>
      </c>
      <c r="Z285" s="117" t="s">
        <v>1267</v>
      </c>
      <c r="AA285" s="117" t="s">
        <v>354</v>
      </c>
      <c r="AB285" s="72" t="s">
        <v>199</v>
      </c>
      <c r="AC285" s="72" t="s">
        <v>199</v>
      </c>
      <c r="AD285" s="117" t="s">
        <v>487</v>
      </c>
      <c r="AE285" s="117" t="s">
        <v>199</v>
      </c>
      <c r="AF285" s="117" t="s">
        <v>199</v>
      </c>
      <c r="AG285" s="117" t="s">
        <v>199</v>
      </c>
      <c r="AH285" s="117" t="s">
        <v>199</v>
      </c>
      <c r="AI285" s="117" t="s">
        <v>199</v>
      </c>
      <c r="AJ285" s="117" t="s">
        <v>199</v>
      </c>
      <c r="AK285" s="117" t="s">
        <v>199</v>
      </c>
      <c r="AL285" s="117" t="s">
        <v>199</v>
      </c>
    </row>
    <row r="286" spans="2:38" s="125" customFormat="1" ht="171" hidden="1">
      <c r="B286" s="117" t="s">
        <v>453</v>
      </c>
      <c r="C286" s="118" t="s">
        <v>859</v>
      </c>
      <c r="D286" s="117" t="s">
        <v>1223</v>
      </c>
      <c r="E286" s="81" t="s">
        <v>1174</v>
      </c>
      <c r="F286" s="117" t="s">
        <v>1320</v>
      </c>
      <c r="G286" s="117"/>
      <c r="H286" s="117" t="s">
        <v>1167</v>
      </c>
      <c r="I286" s="117" t="s">
        <v>863</v>
      </c>
      <c r="J286" s="117" t="s">
        <v>199</v>
      </c>
      <c r="K286" s="117" t="s">
        <v>199</v>
      </c>
      <c r="L286" s="117" t="s">
        <v>199</v>
      </c>
      <c r="M286" s="117" t="s">
        <v>1351</v>
      </c>
      <c r="N286" s="117" t="s">
        <v>1352</v>
      </c>
      <c r="O286" s="117" t="s">
        <v>1353</v>
      </c>
      <c r="P286" s="117" t="s">
        <v>806</v>
      </c>
      <c r="Q286" s="117" t="s">
        <v>1354</v>
      </c>
      <c r="R286" s="117" t="s">
        <v>99</v>
      </c>
      <c r="S286" s="121">
        <v>45597</v>
      </c>
      <c r="T286" s="121">
        <v>45641</v>
      </c>
      <c r="U286" s="145" t="s">
        <v>512</v>
      </c>
      <c r="V286" s="117"/>
      <c r="W286" s="117"/>
      <c r="X286" s="123">
        <v>0.1</v>
      </c>
      <c r="Y286" s="117" t="s">
        <v>1250</v>
      </c>
      <c r="Z286" s="117" t="s">
        <v>1260</v>
      </c>
      <c r="AA286" s="117" t="s">
        <v>1267</v>
      </c>
      <c r="AB286" s="117" t="s">
        <v>354</v>
      </c>
      <c r="AC286" s="72" t="s">
        <v>199</v>
      </c>
      <c r="AD286" s="117" t="s">
        <v>487</v>
      </c>
      <c r="AE286" s="117" t="s">
        <v>199</v>
      </c>
      <c r="AF286" s="117" t="s">
        <v>199</v>
      </c>
      <c r="AG286" s="117" t="s">
        <v>199</v>
      </c>
      <c r="AH286" s="117" t="s">
        <v>199</v>
      </c>
      <c r="AI286" s="117" t="s">
        <v>199</v>
      </c>
      <c r="AJ286" s="117" t="s">
        <v>199</v>
      </c>
      <c r="AK286" s="117" t="s">
        <v>199</v>
      </c>
      <c r="AL286" s="117" t="s">
        <v>199</v>
      </c>
    </row>
    <row r="287" spans="2:38" s="125" customFormat="1" ht="171" hidden="1">
      <c r="B287" s="117" t="s">
        <v>453</v>
      </c>
      <c r="C287" s="118" t="s">
        <v>859</v>
      </c>
      <c r="D287" s="117" t="s">
        <v>1223</v>
      </c>
      <c r="E287" s="81" t="s">
        <v>1174</v>
      </c>
      <c r="F287" s="117" t="s">
        <v>1320</v>
      </c>
      <c r="G287" s="117"/>
      <c r="H287" s="117" t="s">
        <v>1167</v>
      </c>
      <c r="I287" s="117" t="s">
        <v>863</v>
      </c>
      <c r="J287" s="117" t="s">
        <v>199</v>
      </c>
      <c r="K287" s="117" t="s">
        <v>199</v>
      </c>
      <c r="L287" s="117" t="s">
        <v>199</v>
      </c>
      <c r="M287" s="117" t="s">
        <v>1355</v>
      </c>
      <c r="N287" s="117" t="s">
        <v>1356</v>
      </c>
      <c r="O287" s="117" t="s">
        <v>1357</v>
      </c>
      <c r="P287" s="117" t="s">
        <v>806</v>
      </c>
      <c r="Q287" s="117" t="s">
        <v>1249</v>
      </c>
      <c r="R287" s="117" t="s">
        <v>99</v>
      </c>
      <c r="S287" s="121">
        <v>45597</v>
      </c>
      <c r="T287" s="121">
        <v>45641</v>
      </c>
      <c r="U287" s="145" t="s">
        <v>512</v>
      </c>
      <c r="V287" s="117"/>
      <c r="W287" s="117"/>
      <c r="X287" s="123">
        <v>0.05</v>
      </c>
      <c r="Y287" s="117" t="s">
        <v>1250</v>
      </c>
      <c r="Z287" s="117" t="s">
        <v>1260</v>
      </c>
      <c r="AA287" s="117" t="s">
        <v>1267</v>
      </c>
      <c r="AB287" s="117" t="s">
        <v>354</v>
      </c>
      <c r="AC287" s="72" t="s">
        <v>199</v>
      </c>
      <c r="AD287" s="117" t="s">
        <v>487</v>
      </c>
      <c r="AE287" s="117" t="s">
        <v>199</v>
      </c>
      <c r="AF287" s="117" t="s">
        <v>199</v>
      </c>
      <c r="AG287" s="117" t="s">
        <v>199</v>
      </c>
      <c r="AH287" s="117" t="s">
        <v>199</v>
      </c>
      <c r="AI287" s="117" t="s">
        <v>199</v>
      </c>
      <c r="AJ287" s="117" t="s">
        <v>199</v>
      </c>
      <c r="AK287" s="117" t="s">
        <v>199</v>
      </c>
      <c r="AL287" s="117" t="s">
        <v>199</v>
      </c>
    </row>
    <row r="288" spans="2:38" s="125" customFormat="1" ht="171" hidden="1">
      <c r="B288" s="117" t="s">
        <v>453</v>
      </c>
      <c r="C288" s="118" t="s">
        <v>859</v>
      </c>
      <c r="D288" s="117" t="s">
        <v>1223</v>
      </c>
      <c r="E288" s="81" t="s">
        <v>1174</v>
      </c>
      <c r="F288" s="117" t="s">
        <v>1358</v>
      </c>
      <c r="G288" s="117"/>
      <c r="H288" s="117" t="s">
        <v>1167</v>
      </c>
      <c r="I288" s="117" t="s">
        <v>199</v>
      </c>
      <c r="J288" s="117" t="s">
        <v>199</v>
      </c>
      <c r="K288" s="117" t="s">
        <v>199</v>
      </c>
      <c r="L288" s="117" t="s">
        <v>199</v>
      </c>
      <c r="M288" s="117" t="s">
        <v>1359</v>
      </c>
      <c r="N288" s="117" t="s">
        <v>1359</v>
      </c>
      <c r="O288" s="117" t="s">
        <v>1360</v>
      </c>
      <c r="P288" s="117" t="s">
        <v>806</v>
      </c>
      <c r="Q288" s="117" t="s">
        <v>1249</v>
      </c>
      <c r="R288" s="117" t="s">
        <v>99</v>
      </c>
      <c r="S288" s="157">
        <v>45352</v>
      </c>
      <c r="T288" s="157">
        <v>45458</v>
      </c>
      <c r="U288" s="121" t="s">
        <v>512</v>
      </c>
      <c r="V288" s="129"/>
      <c r="W288" s="117"/>
      <c r="X288" s="117"/>
      <c r="Y288" s="117" t="s">
        <v>354</v>
      </c>
      <c r="Z288" s="117" t="s">
        <v>1250</v>
      </c>
      <c r="AA288" s="72" t="s">
        <v>199</v>
      </c>
      <c r="AB288" s="72" t="s">
        <v>199</v>
      </c>
      <c r="AC288" s="72" t="s">
        <v>199</v>
      </c>
      <c r="AD288" s="117" t="s">
        <v>487</v>
      </c>
      <c r="AE288" s="117" t="s">
        <v>199</v>
      </c>
      <c r="AF288" s="117" t="s">
        <v>199</v>
      </c>
      <c r="AG288" s="117" t="s">
        <v>199</v>
      </c>
      <c r="AH288" s="117" t="s">
        <v>199</v>
      </c>
      <c r="AI288" s="117" t="s">
        <v>199</v>
      </c>
      <c r="AJ288" s="117" t="s">
        <v>199</v>
      </c>
      <c r="AK288" s="117" t="s">
        <v>199</v>
      </c>
      <c r="AL288" s="117" t="s">
        <v>655</v>
      </c>
    </row>
    <row r="289" spans="2:38" s="125" customFormat="1" ht="171" hidden="1">
      <c r="B289" s="117" t="s">
        <v>453</v>
      </c>
      <c r="C289" s="118" t="s">
        <v>859</v>
      </c>
      <c r="D289" s="117" t="s">
        <v>1223</v>
      </c>
      <c r="E289" s="81" t="s">
        <v>1174</v>
      </c>
      <c r="F289" s="117" t="s">
        <v>1358</v>
      </c>
      <c r="G289" s="117"/>
      <c r="H289" s="117" t="s">
        <v>1167</v>
      </c>
      <c r="I289" s="117" t="s">
        <v>199</v>
      </c>
      <c r="J289" s="117" t="s">
        <v>199</v>
      </c>
      <c r="K289" s="117" t="s">
        <v>199</v>
      </c>
      <c r="L289" s="117" t="s">
        <v>199</v>
      </c>
      <c r="M289" s="117" t="s">
        <v>1361</v>
      </c>
      <c r="N289" s="117" t="s">
        <v>1362</v>
      </c>
      <c r="O289" s="117" t="s">
        <v>1363</v>
      </c>
      <c r="P289" s="117" t="s">
        <v>806</v>
      </c>
      <c r="Q289" s="117" t="s">
        <v>1249</v>
      </c>
      <c r="R289" s="117" t="s">
        <v>99</v>
      </c>
      <c r="S289" s="121">
        <v>45458</v>
      </c>
      <c r="T289" s="121">
        <v>45488</v>
      </c>
      <c r="U289" s="121" t="s">
        <v>512</v>
      </c>
      <c r="V289" s="129"/>
      <c r="W289" s="117"/>
      <c r="X289" s="117"/>
      <c r="Y289" s="117" t="s">
        <v>354</v>
      </c>
      <c r="Z289" s="117" t="s">
        <v>1250</v>
      </c>
      <c r="AA289" s="117" t="s">
        <v>400</v>
      </c>
      <c r="AB289" s="72" t="s">
        <v>199</v>
      </c>
      <c r="AC289" s="72" t="s">
        <v>199</v>
      </c>
      <c r="AD289" s="117" t="s">
        <v>487</v>
      </c>
      <c r="AE289" s="117" t="s">
        <v>199</v>
      </c>
      <c r="AF289" s="117" t="s">
        <v>199</v>
      </c>
      <c r="AG289" s="117" t="s">
        <v>199</v>
      </c>
      <c r="AH289" s="117" t="s">
        <v>199</v>
      </c>
      <c r="AI289" s="117" t="s">
        <v>199</v>
      </c>
      <c r="AJ289" s="117" t="s">
        <v>402</v>
      </c>
      <c r="AK289" s="117" t="s">
        <v>403</v>
      </c>
      <c r="AL289" s="117" t="s">
        <v>655</v>
      </c>
    </row>
    <row r="290" spans="2:38" s="125" customFormat="1" ht="171" hidden="1">
      <c r="B290" s="117" t="s">
        <v>453</v>
      </c>
      <c r="C290" s="118" t="s">
        <v>859</v>
      </c>
      <c r="D290" s="117" t="s">
        <v>1223</v>
      </c>
      <c r="E290" s="81" t="s">
        <v>1174</v>
      </c>
      <c r="F290" s="117" t="s">
        <v>1358</v>
      </c>
      <c r="G290" s="117"/>
      <c r="H290" s="117" t="s">
        <v>1167</v>
      </c>
      <c r="I290" s="117" t="s">
        <v>199</v>
      </c>
      <c r="J290" s="117" t="s">
        <v>199</v>
      </c>
      <c r="K290" s="117" t="s">
        <v>199</v>
      </c>
      <c r="L290" s="117" t="s">
        <v>199</v>
      </c>
      <c r="M290" s="117" t="s">
        <v>1364</v>
      </c>
      <c r="N290" s="117" t="s">
        <v>1365</v>
      </c>
      <c r="O290" s="117" t="s">
        <v>1366</v>
      </c>
      <c r="P290" s="117" t="s">
        <v>806</v>
      </c>
      <c r="Q290" s="117" t="s">
        <v>1249</v>
      </c>
      <c r="R290" s="117" t="s">
        <v>99</v>
      </c>
      <c r="S290" s="135">
        <v>45352</v>
      </c>
      <c r="T290" s="135">
        <v>45046</v>
      </c>
      <c r="U290" s="121" t="s">
        <v>512</v>
      </c>
      <c r="V290" s="129"/>
      <c r="W290" s="117"/>
      <c r="X290" s="117"/>
      <c r="Y290" s="117" t="s">
        <v>354</v>
      </c>
      <c r="Z290" s="117" t="s">
        <v>1250</v>
      </c>
      <c r="AA290" s="117" t="s">
        <v>374</v>
      </c>
      <c r="AB290" s="72" t="s">
        <v>199</v>
      </c>
      <c r="AC290" s="72" t="s">
        <v>199</v>
      </c>
      <c r="AD290" s="117" t="s">
        <v>487</v>
      </c>
      <c r="AE290" s="117" t="s">
        <v>199</v>
      </c>
      <c r="AF290" s="117" t="s">
        <v>199</v>
      </c>
      <c r="AG290" s="117" t="s">
        <v>199</v>
      </c>
      <c r="AH290" s="117" t="s">
        <v>199</v>
      </c>
      <c r="AI290" s="117" t="s">
        <v>199</v>
      </c>
      <c r="AJ290" s="117" t="s">
        <v>199</v>
      </c>
      <c r="AK290" s="117" t="s">
        <v>199</v>
      </c>
      <c r="AL290" s="117" t="s">
        <v>655</v>
      </c>
    </row>
    <row r="291" spans="2:38" s="125" customFormat="1" ht="171" hidden="1">
      <c r="B291" s="117" t="s">
        <v>453</v>
      </c>
      <c r="C291" s="118" t="s">
        <v>859</v>
      </c>
      <c r="D291" s="117" t="s">
        <v>1223</v>
      </c>
      <c r="E291" s="81" t="s">
        <v>1174</v>
      </c>
      <c r="F291" s="117" t="s">
        <v>1370</v>
      </c>
      <c r="G291" s="117"/>
      <c r="H291" s="117" t="s">
        <v>1167</v>
      </c>
      <c r="I291" s="117" t="s">
        <v>863</v>
      </c>
      <c r="J291" s="117" t="s">
        <v>199</v>
      </c>
      <c r="K291" s="117" t="s">
        <v>199</v>
      </c>
      <c r="L291" s="117" t="s">
        <v>199</v>
      </c>
      <c r="M291" s="117" t="s">
        <v>1371</v>
      </c>
      <c r="N291" s="117" t="s">
        <v>1372</v>
      </c>
      <c r="O291" s="120" t="s">
        <v>1373</v>
      </c>
      <c r="P291" s="117" t="s">
        <v>1284</v>
      </c>
      <c r="Q291" s="117" t="s">
        <v>1374</v>
      </c>
      <c r="R291" s="117" t="s">
        <v>99</v>
      </c>
      <c r="S291" s="121">
        <v>45306</v>
      </c>
      <c r="T291" s="121">
        <v>45534</v>
      </c>
      <c r="U291" s="121" t="s">
        <v>512</v>
      </c>
      <c r="V291" s="158"/>
      <c r="W291" s="117"/>
      <c r="X291" s="158">
        <v>0.5</v>
      </c>
      <c r="Y291" s="117" t="s">
        <v>355</v>
      </c>
      <c r="Z291" s="117" t="s">
        <v>199</v>
      </c>
      <c r="AA291" s="117" t="s">
        <v>199</v>
      </c>
      <c r="AB291" s="117" t="s">
        <v>199</v>
      </c>
      <c r="AC291" s="117" t="s">
        <v>199</v>
      </c>
      <c r="AD291" s="117" t="s">
        <v>417</v>
      </c>
      <c r="AE291" s="117" t="s">
        <v>199</v>
      </c>
      <c r="AF291" s="117" t="s">
        <v>199</v>
      </c>
      <c r="AG291" s="117" t="s">
        <v>199</v>
      </c>
      <c r="AH291" s="117" t="s">
        <v>199</v>
      </c>
      <c r="AI291" s="117" t="s">
        <v>199</v>
      </c>
      <c r="AJ291" s="117" t="s">
        <v>199</v>
      </c>
      <c r="AK291" s="117" t="s">
        <v>199</v>
      </c>
      <c r="AL291" s="117" t="s">
        <v>497</v>
      </c>
    </row>
    <row r="292" spans="2:38" s="125" customFormat="1" ht="171" hidden="1">
      <c r="B292" s="117" t="s">
        <v>453</v>
      </c>
      <c r="C292" s="118" t="s">
        <v>859</v>
      </c>
      <c r="D292" s="117" t="s">
        <v>1223</v>
      </c>
      <c r="E292" s="81" t="s">
        <v>1174</v>
      </c>
      <c r="F292" s="117" t="s">
        <v>1370</v>
      </c>
      <c r="G292" s="117"/>
      <c r="H292" s="117" t="s">
        <v>1167</v>
      </c>
      <c r="I292" s="117" t="s">
        <v>863</v>
      </c>
      <c r="J292" s="117" t="s">
        <v>199</v>
      </c>
      <c r="K292" s="117" t="s">
        <v>199</v>
      </c>
      <c r="L292" s="117" t="s">
        <v>199</v>
      </c>
      <c r="M292" s="117" t="s">
        <v>1375</v>
      </c>
      <c r="N292" s="117" t="s">
        <v>1376</v>
      </c>
      <c r="O292" s="120" t="s">
        <v>1377</v>
      </c>
      <c r="P292" s="117" t="s">
        <v>1284</v>
      </c>
      <c r="Q292" s="117"/>
      <c r="R292" s="117" t="s">
        <v>1579</v>
      </c>
      <c r="S292" s="121">
        <v>45306</v>
      </c>
      <c r="T292" s="121">
        <v>45534</v>
      </c>
      <c r="U292" s="121" t="s">
        <v>512</v>
      </c>
      <c r="V292" s="158"/>
      <c r="W292" s="117"/>
      <c r="X292" s="158">
        <v>0.5</v>
      </c>
      <c r="Y292" s="117" t="s">
        <v>355</v>
      </c>
      <c r="Z292" s="117" t="s">
        <v>199</v>
      </c>
      <c r="AA292" s="117" t="s">
        <v>199</v>
      </c>
      <c r="AB292" s="117" t="s">
        <v>199</v>
      </c>
      <c r="AC292" s="117" t="s">
        <v>199</v>
      </c>
      <c r="AD292" s="117" t="s">
        <v>417</v>
      </c>
      <c r="AE292" s="117" t="s">
        <v>199</v>
      </c>
      <c r="AF292" s="117" t="s">
        <v>199</v>
      </c>
      <c r="AG292" s="117" t="s">
        <v>199</v>
      </c>
      <c r="AH292" s="117" t="s">
        <v>199</v>
      </c>
      <c r="AI292" s="117" t="s">
        <v>199</v>
      </c>
      <c r="AJ292" s="117" t="s">
        <v>199</v>
      </c>
      <c r="AK292" s="117" t="s">
        <v>199</v>
      </c>
      <c r="AL292" s="117" t="s">
        <v>497</v>
      </c>
    </row>
    <row r="293" spans="2:38" s="125" customFormat="1" ht="171" hidden="1">
      <c r="B293" s="117" t="s">
        <v>453</v>
      </c>
      <c r="C293" s="118" t="s">
        <v>859</v>
      </c>
      <c r="D293" s="117" t="s">
        <v>1223</v>
      </c>
      <c r="E293" s="81" t="s">
        <v>1174</v>
      </c>
      <c r="F293" s="117" t="s">
        <v>1378</v>
      </c>
      <c r="G293" s="117"/>
      <c r="H293" s="117" t="s">
        <v>1167</v>
      </c>
      <c r="I293" s="117" t="s">
        <v>863</v>
      </c>
      <c r="J293" s="117" t="s">
        <v>199</v>
      </c>
      <c r="K293" s="117" t="s">
        <v>199</v>
      </c>
      <c r="L293" s="117" t="s">
        <v>199</v>
      </c>
      <c r="M293" s="117" t="s">
        <v>1379</v>
      </c>
      <c r="N293" s="117" t="s">
        <v>1380</v>
      </c>
      <c r="O293" s="120" t="s">
        <v>1381</v>
      </c>
      <c r="P293" s="117" t="s">
        <v>1284</v>
      </c>
      <c r="Q293" s="117" t="s">
        <v>1382</v>
      </c>
      <c r="R293" s="117" t="s">
        <v>1579</v>
      </c>
      <c r="S293" s="121">
        <v>45306</v>
      </c>
      <c r="T293" s="121">
        <v>45381</v>
      </c>
      <c r="U293" s="121" t="s">
        <v>512</v>
      </c>
      <c r="V293" s="158"/>
      <c r="W293" s="117"/>
      <c r="X293" s="158">
        <v>1</v>
      </c>
      <c r="Y293" s="117" t="s">
        <v>207</v>
      </c>
      <c r="Z293" s="117" t="s">
        <v>199</v>
      </c>
      <c r="AA293" s="117" t="s">
        <v>199</v>
      </c>
      <c r="AB293" s="117" t="s">
        <v>199</v>
      </c>
      <c r="AC293" s="117" t="s">
        <v>199</v>
      </c>
      <c r="AD293" s="117" t="s">
        <v>417</v>
      </c>
      <c r="AE293" s="117" t="s">
        <v>199</v>
      </c>
      <c r="AF293" s="117" t="s">
        <v>199</v>
      </c>
      <c r="AG293" s="117" t="s">
        <v>199</v>
      </c>
      <c r="AH293" s="117" t="s">
        <v>199</v>
      </c>
      <c r="AI293" s="117" t="s">
        <v>199</v>
      </c>
      <c r="AJ293" s="117" t="s">
        <v>199</v>
      </c>
      <c r="AK293" s="117" t="s">
        <v>199</v>
      </c>
      <c r="AL293" s="117" t="s">
        <v>497</v>
      </c>
    </row>
    <row r="294" spans="2:38" s="125" customFormat="1" ht="185.25" hidden="1" customHeight="1">
      <c r="B294" s="117" t="s">
        <v>453</v>
      </c>
      <c r="C294" s="118" t="s">
        <v>859</v>
      </c>
      <c r="D294" s="117" t="s">
        <v>1280</v>
      </c>
      <c r="E294" s="117" t="s">
        <v>1281</v>
      </c>
      <c r="F294" s="117" t="s">
        <v>1245</v>
      </c>
      <c r="G294" s="117"/>
      <c r="H294" s="117" t="s">
        <v>1167</v>
      </c>
      <c r="I294" s="117" t="s">
        <v>864</v>
      </c>
      <c r="J294" s="117" t="s">
        <v>199</v>
      </c>
      <c r="K294" s="117" t="s">
        <v>199</v>
      </c>
      <c r="L294" s="117" t="s">
        <v>199</v>
      </c>
      <c r="M294" s="117" t="s">
        <v>1282</v>
      </c>
      <c r="N294" s="117" t="s">
        <v>1282</v>
      </c>
      <c r="O294" s="117" t="s">
        <v>1283</v>
      </c>
      <c r="P294" s="117" t="s">
        <v>1284</v>
      </c>
      <c r="Q294" s="117"/>
      <c r="R294" s="117" t="s">
        <v>99</v>
      </c>
      <c r="S294" s="121">
        <v>45306</v>
      </c>
      <c r="T294" s="121">
        <v>45380</v>
      </c>
      <c r="U294" s="121" t="s">
        <v>512</v>
      </c>
      <c r="V294" s="135"/>
      <c r="W294" s="135"/>
      <c r="X294" s="159">
        <v>0.5</v>
      </c>
      <c r="Y294" s="117" t="s">
        <v>355</v>
      </c>
      <c r="Z294" s="117" t="s">
        <v>207</v>
      </c>
      <c r="AA294" s="72" t="s">
        <v>199</v>
      </c>
      <c r="AB294" s="72" t="s">
        <v>199</v>
      </c>
      <c r="AC294" s="72" t="s">
        <v>199</v>
      </c>
      <c r="AD294" s="117" t="s">
        <v>417</v>
      </c>
      <c r="AE294" s="117" t="s">
        <v>199</v>
      </c>
      <c r="AF294" s="117" t="s">
        <v>199</v>
      </c>
      <c r="AG294" s="117" t="s">
        <v>199</v>
      </c>
      <c r="AH294" s="117" t="s">
        <v>199</v>
      </c>
      <c r="AI294" s="117" t="s">
        <v>199</v>
      </c>
      <c r="AJ294" s="117" t="s">
        <v>199</v>
      </c>
      <c r="AK294" s="117" t="s">
        <v>199</v>
      </c>
      <c r="AL294" s="117" t="s">
        <v>497</v>
      </c>
    </row>
    <row r="295" spans="2:38" s="125" customFormat="1" ht="171" hidden="1">
      <c r="B295" s="117" t="s">
        <v>453</v>
      </c>
      <c r="C295" s="118" t="s">
        <v>859</v>
      </c>
      <c r="D295" s="117" t="s">
        <v>1280</v>
      </c>
      <c r="E295" s="117" t="s">
        <v>1281</v>
      </c>
      <c r="F295" s="117" t="s">
        <v>1245</v>
      </c>
      <c r="G295" s="117"/>
      <c r="H295" s="117" t="s">
        <v>1167</v>
      </c>
      <c r="I295" s="117" t="s">
        <v>864</v>
      </c>
      <c r="J295" s="117" t="s">
        <v>199</v>
      </c>
      <c r="K295" s="117" t="s">
        <v>199</v>
      </c>
      <c r="L295" s="117" t="s">
        <v>199</v>
      </c>
      <c r="M295" s="117" t="s">
        <v>1285</v>
      </c>
      <c r="N295" s="117" t="s">
        <v>1286</v>
      </c>
      <c r="O295" s="117" t="s">
        <v>1287</v>
      </c>
      <c r="P295" s="117" t="s">
        <v>1284</v>
      </c>
      <c r="Q295" s="117"/>
      <c r="R295" s="117" t="s">
        <v>1579</v>
      </c>
      <c r="S295" s="121">
        <v>45306</v>
      </c>
      <c r="T295" s="121">
        <v>45641</v>
      </c>
      <c r="U295" s="121" t="s">
        <v>512</v>
      </c>
      <c r="V295" s="135"/>
      <c r="W295" s="135"/>
      <c r="X295" s="159">
        <v>0.5</v>
      </c>
      <c r="Y295" s="117" t="s">
        <v>355</v>
      </c>
      <c r="Z295" s="117" t="s">
        <v>207</v>
      </c>
      <c r="AA295" s="72" t="s">
        <v>199</v>
      </c>
      <c r="AB295" s="72" t="s">
        <v>199</v>
      </c>
      <c r="AC295" s="72" t="s">
        <v>199</v>
      </c>
      <c r="AD295" s="117" t="s">
        <v>417</v>
      </c>
      <c r="AE295" s="117" t="s">
        <v>199</v>
      </c>
      <c r="AF295" s="117" t="s">
        <v>199</v>
      </c>
      <c r="AG295" s="117" t="s">
        <v>199</v>
      </c>
      <c r="AH295" s="117" t="s">
        <v>199</v>
      </c>
      <c r="AI295" s="117" t="s">
        <v>199</v>
      </c>
      <c r="AJ295" s="117" t="s">
        <v>199</v>
      </c>
      <c r="AK295" s="117" t="s">
        <v>199</v>
      </c>
      <c r="AL295" s="117" t="s">
        <v>497</v>
      </c>
    </row>
    <row r="296" spans="2:38" s="125" customFormat="1" ht="171" hidden="1">
      <c r="B296" s="117" t="s">
        <v>453</v>
      </c>
      <c r="C296" s="118" t="s">
        <v>859</v>
      </c>
      <c r="D296" s="117" t="s">
        <v>1280</v>
      </c>
      <c r="E296" s="117" t="s">
        <v>1281</v>
      </c>
      <c r="F296" s="117" t="s">
        <v>1245</v>
      </c>
      <c r="G296" s="117"/>
      <c r="H296" s="117" t="s">
        <v>1167</v>
      </c>
      <c r="I296" s="117" t="s">
        <v>863</v>
      </c>
      <c r="J296" s="117" t="s">
        <v>199</v>
      </c>
      <c r="K296" s="117" t="s">
        <v>199</v>
      </c>
      <c r="L296" s="117" t="s">
        <v>199</v>
      </c>
      <c r="M296" s="117" t="s">
        <v>1288</v>
      </c>
      <c r="N296" s="117" t="s">
        <v>1289</v>
      </c>
      <c r="O296" s="117" t="s">
        <v>1290</v>
      </c>
      <c r="P296" s="117" t="s">
        <v>501</v>
      </c>
      <c r="Q296" s="117" t="s">
        <v>1291</v>
      </c>
      <c r="R296" s="117" t="s">
        <v>99</v>
      </c>
      <c r="S296" s="135">
        <v>45444</v>
      </c>
      <c r="T296" s="135">
        <v>45646</v>
      </c>
      <c r="U296" s="121" t="s">
        <v>512</v>
      </c>
      <c r="V296" s="122"/>
      <c r="W296" s="117"/>
      <c r="X296" s="117"/>
      <c r="Y296" s="117" t="s">
        <v>423</v>
      </c>
      <c r="Z296" s="117" t="s">
        <v>199</v>
      </c>
      <c r="AA296" s="117" t="s">
        <v>199</v>
      </c>
      <c r="AB296" s="117" t="s">
        <v>199</v>
      </c>
      <c r="AC296" s="117" t="s">
        <v>199</v>
      </c>
      <c r="AD296" s="117" t="s">
        <v>209</v>
      </c>
      <c r="AE296" s="117" t="s">
        <v>248</v>
      </c>
      <c r="AF296" s="117" t="s">
        <v>199</v>
      </c>
      <c r="AG296" s="117" t="s">
        <v>199</v>
      </c>
      <c r="AH296" s="117" t="s">
        <v>199</v>
      </c>
      <c r="AI296" s="117" t="s">
        <v>199</v>
      </c>
      <c r="AJ296" s="117" t="s">
        <v>199</v>
      </c>
      <c r="AK296" s="117" t="s">
        <v>199</v>
      </c>
      <c r="AL296" s="117" t="s">
        <v>655</v>
      </c>
    </row>
    <row r="297" spans="2:38" s="125" customFormat="1" ht="171" hidden="1">
      <c r="B297" s="117" t="s">
        <v>453</v>
      </c>
      <c r="C297" s="118" t="s">
        <v>859</v>
      </c>
      <c r="D297" s="117" t="s">
        <v>1280</v>
      </c>
      <c r="E297" s="117" t="s">
        <v>1281</v>
      </c>
      <c r="F297" s="117" t="s">
        <v>1383</v>
      </c>
      <c r="G297" s="117"/>
      <c r="H297" s="117" t="s">
        <v>1167</v>
      </c>
      <c r="I297" s="117" t="s">
        <v>864</v>
      </c>
      <c r="J297" s="117" t="s">
        <v>199</v>
      </c>
      <c r="K297" s="117" t="s">
        <v>199</v>
      </c>
      <c r="L297" s="117" t="s">
        <v>199</v>
      </c>
      <c r="M297" s="117" t="s">
        <v>1384</v>
      </c>
      <c r="N297" s="117" t="s">
        <v>1385</v>
      </c>
      <c r="O297" s="117" t="s">
        <v>1386</v>
      </c>
      <c r="P297" s="117" t="s">
        <v>1284</v>
      </c>
      <c r="Q297" s="117"/>
      <c r="R297" s="117" t="s">
        <v>99</v>
      </c>
      <c r="S297" s="121">
        <v>45306</v>
      </c>
      <c r="T297" s="121">
        <v>45380</v>
      </c>
      <c r="U297" s="121" t="s">
        <v>512</v>
      </c>
      <c r="V297" s="135"/>
      <c r="W297" s="135"/>
      <c r="X297" s="159">
        <v>0.3</v>
      </c>
      <c r="Y297" s="117" t="s">
        <v>207</v>
      </c>
      <c r="Z297" s="117" t="s">
        <v>355</v>
      </c>
      <c r="AA297" s="117" t="s">
        <v>199</v>
      </c>
      <c r="AB297" s="117" t="s">
        <v>199</v>
      </c>
      <c r="AC297" s="72" t="s">
        <v>199</v>
      </c>
      <c r="AD297" s="117" t="s">
        <v>417</v>
      </c>
      <c r="AE297" s="117" t="s">
        <v>199</v>
      </c>
      <c r="AF297" s="117" t="s">
        <v>199</v>
      </c>
      <c r="AG297" s="117" t="s">
        <v>199</v>
      </c>
      <c r="AH297" s="117" t="s">
        <v>199</v>
      </c>
      <c r="AI297" s="117" t="s">
        <v>199</v>
      </c>
      <c r="AJ297" s="117" t="s">
        <v>199</v>
      </c>
      <c r="AK297" s="117" t="s">
        <v>199</v>
      </c>
      <c r="AL297" s="117" t="s">
        <v>497</v>
      </c>
    </row>
    <row r="298" spans="2:38" s="125" customFormat="1" ht="171" hidden="1">
      <c r="B298" s="117" t="s">
        <v>453</v>
      </c>
      <c r="C298" s="118" t="s">
        <v>859</v>
      </c>
      <c r="D298" s="117" t="s">
        <v>1280</v>
      </c>
      <c r="E298" s="117" t="s">
        <v>1281</v>
      </c>
      <c r="F298" s="117" t="s">
        <v>1383</v>
      </c>
      <c r="G298" s="117"/>
      <c r="H298" s="117" t="s">
        <v>1167</v>
      </c>
      <c r="I298" s="117" t="s">
        <v>864</v>
      </c>
      <c r="J298" s="117" t="s">
        <v>199</v>
      </c>
      <c r="K298" s="117" t="s">
        <v>199</v>
      </c>
      <c r="L298" s="117" t="s">
        <v>199</v>
      </c>
      <c r="M298" s="117" t="s">
        <v>1387</v>
      </c>
      <c r="N298" s="117" t="s">
        <v>1388</v>
      </c>
      <c r="O298" s="117" t="s">
        <v>1389</v>
      </c>
      <c r="P298" s="117" t="s">
        <v>1284</v>
      </c>
      <c r="Q298" s="117"/>
      <c r="R298" s="117" t="s">
        <v>99</v>
      </c>
      <c r="S298" s="121">
        <v>45306</v>
      </c>
      <c r="T298" s="121">
        <v>45656</v>
      </c>
      <c r="U298" s="121" t="s">
        <v>512</v>
      </c>
      <c r="V298" s="135"/>
      <c r="W298" s="135"/>
      <c r="X298" s="159">
        <v>0.7</v>
      </c>
      <c r="Y298" s="117" t="s">
        <v>423</v>
      </c>
      <c r="Z298" s="117" t="s">
        <v>355</v>
      </c>
      <c r="AA298" s="117" t="s">
        <v>199</v>
      </c>
      <c r="AB298" s="117" t="s">
        <v>199</v>
      </c>
      <c r="AC298" s="72" t="s">
        <v>199</v>
      </c>
      <c r="AD298" s="117" t="s">
        <v>417</v>
      </c>
      <c r="AE298" s="117" t="s">
        <v>199</v>
      </c>
      <c r="AF298" s="117" t="s">
        <v>199</v>
      </c>
      <c r="AG298" s="117" t="s">
        <v>199</v>
      </c>
      <c r="AH298" s="117" t="s">
        <v>199</v>
      </c>
      <c r="AI298" s="117" t="s">
        <v>199</v>
      </c>
      <c r="AJ298" s="117" t="s">
        <v>199</v>
      </c>
      <c r="AK298" s="117" t="s">
        <v>199</v>
      </c>
      <c r="AL298" s="117" t="s">
        <v>497</v>
      </c>
    </row>
    <row r="299" spans="2:38" s="125" customFormat="1" ht="171" hidden="1">
      <c r="B299" s="117" t="s">
        <v>453</v>
      </c>
      <c r="C299" s="118" t="s">
        <v>859</v>
      </c>
      <c r="D299" s="117" t="s">
        <v>1280</v>
      </c>
      <c r="E299" s="117" t="s">
        <v>1281</v>
      </c>
      <c r="F299" s="117" t="s">
        <v>1390</v>
      </c>
      <c r="G299" s="117"/>
      <c r="H299" s="117" t="s">
        <v>1167</v>
      </c>
      <c r="I299" s="117" t="s">
        <v>864</v>
      </c>
      <c r="J299" s="117" t="s">
        <v>199</v>
      </c>
      <c r="K299" s="117" t="s">
        <v>199</v>
      </c>
      <c r="L299" s="117" t="s">
        <v>199</v>
      </c>
      <c r="M299" s="117" t="s">
        <v>1391</v>
      </c>
      <c r="N299" s="117" t="s">
        <v>1392</v>
      </c>
      <c r="O299" s="117" t="s">
        <v>1390</v>
      </c>
      <c r="P299" s="117" t="s">
        <v>1284</v>
      </c>
      <c r="Q299" s="117"/>
      <c r="R299" s="117" t="s">
        <v>99</v>
      </c>
      <c r="S299" s="121">
        <v>45306</v>
      </c>
      <c r="T299" s="121">
        <v>45380</v>
      </c>
      <c r="U299" s="121" t="s">
        <v>512</v>
      </c>
      <c r="V299" s="135"/>
      <c r="W299" s="135"/>
      <c r="X299" s="159">
        <v>0.3</v>
      </c>
      <c r="Y299" s="117" t="s">
        <v>355</v>
      </c>
      <c r="Z299" s="117" t="s">
        <v>207</v>
      </c>
      <c r="AA299" s="117" t="s">
        <v>199</v>
      </c>
      <c r="AB299" s="117" t="s">
        <v>199</v>
      </c>
      <c r="AC299" s="72" t="s">
        <v>199</v>
      </c>
      <c r="AD299" s="117" t="s">
        <v>417</v>
      </c>
      <c r="AE299" s="117" t="s">
        <v>487</v>
      </c>
      <c r="AF299" s="117" t="s">
        <v>199</v>
      </c>
      <c r="AG299" s="117" t="s">
        <v>199</v>
      </c>
      <c r="AH299" s="117" t="s">
        <v>199</v>
      </c>
      <c r="AI299" s="117" t="s">
        <v>199</v>
      </c>
      <c r="AJ299" s="117" t="s">
        <v>199</v>
      </c>
      <c r="AK299" s="117" t="s">
        <v>199</v>
      </c>
      <c r="AL299" s="117" t="s">
        <v>497</v>
      </c>
    </row>
    <row r="300" spans="2:38" s="125" customFormat="1" ht="171" hidden="1">
      <c r="B300" s="117" t="s">
        <v>453</v>
      </c>
      <c r="C300" s="118" t="s">
        <v>859</v>
      </c>
      <c r="D300" s="117" t="s">
        <v>1280</v>
      </c>
      <c r="E300" s="117" t="s">
        <v>1281</v>
      </c>
      <c r="F300" s="117" t="s">
        <v>1390</v>
      </c>
      <c r="G300" s="117"/>
      <c r="H300" s="117" t="s">
        <v>1167</v>
      </c>
      <c r="I300" s="117" t="s">
        <v>864</v>
      </c>
      <c r="J300" s="117" t="s">
        <v>199</v>
      </c>
      <c r="K300" s="117" t="s">
        <v>199</v>
      </c>
      <c r="L300" s="117" t="s">
        <v>199</v>
      </c>
      <c r="M300" s="117" t="s">
        <v>1393</v>
      </c>
      <c r="N300" s="117" t="s">
        <v>1394</v>
      </c>
      <c r="O300" s="117" t="s">
        <v>1389</v>
      </c>
      <c r="P300" s="117" t="s">
        <v>1284</v>
      </c>
      <c r="Q300" s="117"/>
      <c r="R300" s="117" t="s">
        <v>99</v>
      </c>
      <c r="S300" s="121">
        <v>45383</v>
      </c>
      <c r="T300" s="121">
        <v>45641</v>
      </c>
      <c r="U300" s="121" t="s">
        <v>99</v>
      </c>
      <c r="V300" s="135"/>
      <c r="W300" s="135"/>
      <c r="X300" s="159">
        <v>0.7</v>
      </c>
      <c r="Y300" s="117" t="s">
        <v>355</v>
      </c>
      <c r="Z300" s="117" t="s">
        <v>423</v>
      </c>
      <c r="AA300" s="117" t="s">
        <v>199</v>
      </c>
      <c r="AB300" s="117" t="s">
        <v>199</v>
      </c>
      <c r="AC300" s="72" t="s">
        <v>199</v>
      </c>
      <c r="AD300" s="117" t="s">
        <v>417</v>
      </c>
      <c r="AE300" s="117" t="s">
        <v>199</v>
      </c>
      <c r="AF300" s="117" t="s">
        <v>199</v>
      </c>
      <c r="AG300" s="117" t="s">
        <v>199</v>
      </c>
      <c r="AH300" s="117" t="s">
        <v>199</v>
      </c>
      <c r="AI300" s="117" t="s">
        <v>199</v>
      </c>
      <c r="AJ300" s="117" t="s">
        <v>199</v>
      </c>
      <c r="AK300" s="117" t="s">
        <v>199</v>
      </c>
      <c r="AL300" s="117" t="s">
        <v>497</v>
      </c>
    </row>
    <row r="301" spans="2:38" s="125" customFormat="1" ht="171" hidden="1">
      <c r="B301" s="117" t="s">
        <v>453</v>
      </c>
      <c r="C301" s="118" t="s">
        <v>859</v>
      </c>
      <c r="D301" s="117" t="s">
        <v>1280</v>
      </c>
      <c r="E301" s="117" t="s">
        <v>1281</v>
      </c>
      <c r="F301" s="117" t="s">
        <v>1395</v>
      </c>
      <c r="G301" s="117"/>
      <c r="H301" s="117" t="s">
        <v>1167</v>
      </c>
      <c r="I301" s="117" t="s">
        <v>864</v>
      </c>
      <c r="J301" s="117" t="s">
        <v>199</v>
      </c>
      <c r="K301" s="117" t="s">
        <v>199</v>
      </c>
      <c r="L301" s="117" t="s">
        <v>199</v>
      </c>
      <c r="M301" s="117" t="s">
        <v>1396</v>
      </c>
      <c r="N301" s="117" t="s">
        <v>1397</v>
      </c>
      <c r="O301" s="117" t="s">
        <v>1398</v>
      </c>
      <c r="P301" s="117" t="s">
        <v>1284</v>
      </c>
      <c r="Q301" s="117" t="s">
        <v>1382</v>
      </c>
      <c r="R301" s="117" t="s">
        <v>1579</v>
      </c>
      <c r="S301" s="121">
        <v>45306</v>
      </c>
      <c r="T301" s="121">
        <v>45380</v>
      </c>
      <c r="U301" s="121" t="s">
        <v>512</v>
      </c>
      <c r="V301" s="135"/>
      <c r="W301" s="135"/>
      <c r="X301" s="159">
        <v>1</v>
      </c>
      <c r="Y301" s="117" t="s">
        <v>355</v>
      </c>
      <c r="Z301" s="117" t="s">
        <v>199</v>
      </c>
      <c r="AA301" s="117" t="s">
        <v>199</v>
      </c>
      <c r="AB301" s="117" t="s">
        <v>199</v>
      </c>
      <c r="AC301" s="117" t="s">
        <v>199</v>
      </c>
      <c r="AD301" s="117" t="s">
        <v>417</v>
      </c>
      <c r="AE301" s="117" t="s">
        <v>199</v>
      </c>
      <c r="AF301" s="117" t="s">
        <v>199</v>
      </c>
      <c r="AG301" s="117" t="s">
        <v>199</v>
      </c>
      <c r="AH301" s="117" t="s">
        <v>199</v>
      </c>
      <c r="AI301" s="117" t="s">
        <v>199</v>
      </c>
      <c r="AJ301" s="117" t="s">
        <v>199</v>
      </c>
      <c r="AK301" s="117" t="s">
        <v>199</v>
      </c>
      <c r="AL301" s="117" t="s">
        <v>497</v>
      </c>
    </row>
    <row r="302" spans="2:38" s="125" customFormat="1" ht="171" hidden="1">
      <c r="B302" s="117" t="s">
        <v>453</v>
      </c>
      <c r="C302" s="118" t="s">
        <v>859</v>
      </c>
      <c r="D302" s="117" t="s">
        <v>1280</v>
      </c>
      <c r="E302" s="117" t="s">
        <v>1281</v>
      </c>
      <c r="F302" s="117" t="s">
        <v>1399</v>
      </c>
      <c r="G302" s="117"/>
      <c r="H302" s="117" t="s">
        <v>1167</v>
      </c>
      <c r="I302" s="117" t="s">
        <v>199</v>
      </c>
      <c r="J302" s="117" t="s">
        <v>199</v>
      </c>
      <c r="K302" s="117" t="s">
        <v>199</v>
      </c>
      <c r="L302" s="117" t="s">
        <v>199</v>
      </c>
      <c r="M302" s="117" t="s">
        <v>1400</v>
      </c>
      <c r="N302" s="117" t="s">
        <v>1401</v>
      </c>
      <c r="O302" s="120" t="s">
        <v>1402</v>
      </c>
      <c r="P302" s="117" t="s">
        <v>1284</v>
      </c>
      <c r="Q302" s="117" t="s">
        <v>1403</v>
      </c>
      <c r="R302" s="117" t="s">
        <v>99</v>
      </c>
      <c r="S302" s="121">
        <v>45292</v>
      </c>
      <c r="T302" s="121">
        <v>45473</v>
      </c>
      <c r="U302" s="121" t="s">
        <v>512</v>
      </c>
      <c r="V302" s="122">
        <v>0</v>
      </c>
      <c r="W302" s="117">
        <v>0</v>
      </c>
      <c r="X302" s="117"/>
      <c r="Y302" s="117" t="s">
        <v>355</v>
      </c>
      <c r="Z302" s="117" t="s">
        <v>476</v>
      </c>
      <c r="AA302" s="117" t="s">
        <v>199</v>
      </c>
      <c r="AB302" s="117" t="s">
        <v>199</v>
      </c>
      <c r="AC302" s="117" t="s">
        <v>199</v>
      </c>
      <c r="AD302" s="117" t="s">
        <v>487</v>
      </c>
      <c r="AE302" s="117" t="s">
        <v>513</v>
      </c>
      <c r="AF302" s="117" t="s">
        <v>357</v>
      </c>
      <c r="AG302" s="117" t="s">
        <v>199</v>
      </c>
      <c r="AH302" s="117" t="s">
        <v>199</v>
      </c>
      <c r="AI302" s="117" t="s">
        <v>199</v>
      </c>
      <c r="AJ302" s="117" t="s">
        <v>199</v>
      </c>
      <c r="AK302" s="117" t="s">
        <v>199</v>
      </c>
      <c r="AL302" s="117" t="s">
        <v>655</v>
      </c>
    </row>
    <row r="303" spans="2:38" s="125" customFormat="1" ht="171" hidden="1">
      <c r="B303" s="117" t="s">
        <v>453</v>
      </c>
      <c r="C303" s="118" t="s">
        <v>859</v>
      </c>
      <c r="D303" s="117" t="s">
        <v>1280</v>
      </c>
      <c r="E303" s="117" t="s">
        <v>1281</v>
      </c>
      <c r="F303" s="117" t="s">
        <v>1399</v>
      </c>
      <c r="G303" s="117"/>
      <c r="H303" s="117" t="s">
        <v>1167</v>
      </c>
      <c r="I303" s="117" t="s">
        <v>199</v>
      </c>
      <c r="J303" s="117" t="s">
        <v>199</v>
      </c>
      <c r="K303" s="117" t="s">
        <v>199</v>
      </c>
      <c r="L303" s="117" t="s">
        <v>199</v>
      </c>
      <c r="M303" s="117" t="s">
        <v>1404</v>
      </c>
      <c r="N303" s="117" t="s">
        <v>1405</v>
      </c>
      <c r="O303" s="117" t="s">
        <v>1406</v>
      </c>
      <c r="P303" s="117" t="s">
        <v>1284</v>
      </c>
      <c r="Q303" s="117"/>
      <c r="R303" s="117" t="s">
        <v>99</v>
      </c>
      <c r="S303" s="121">
        <v>45292</v>
      </c>
      <c r="T303" s="121">
        <v>45565</v>
      </c>
      <c r="U303" s="121" t="s">
        <v>99</v>
      </c>
      <c r="V303" s="122">
        <v>0</v>
      </c>
      <c r="W303" s="117">
        <v>0</v>
      </c>
      <c r="X303" s="120"/>
      <c r="Y303" s="117" t="s">
        <v>355</v>
      </c>
      <c r="Z303" s="117" t="s">
        <v>199</v>
      </c>
      <c r="AA303" s="117" t="s">
        <v>199</v>
      </c>
      <c r="AB303" s="117" t="s">
        <v>199</v>
      </c>
      <c r="AC303" s="155" t="s">
        <v>199</v>
      </c>
      <c r="AD303" s="117" t="s">
        <v>357</v>
      </c>
      <c r="AE303" s="117" t="s">
        <v>487</v>
      </c>
      <c r="AF303" s="117" t="s">
        <v>199</v>
      </c>
      <c r="AG303" s="160" t="s">
        <v>199</v>
      </c>
      <c r="AH303" s="160" t="s">
        <v>199</v>
      </c>
      <c r="AI303" s="155" t="s">
        <v>199</v>
      </c>
      <c r="AJ303" s="117" t="s">
        <v>199</v>
      </c>
      <c r="AK303" s="117" t="s">
        <v>199</v>
      </c>
      <c r="AL303" s="117" t="s">
        <v>497</v>
      </c>
    </row>
    <row r="304" spans="2:38" s="125" customFormat="1" ht="171" hidden="1">
      <c r="B304" s="117" t="s">
        <v>453</v>
      </c>
      <c r="C304" s="117" t="s">
        <v>859</v>
      </c>
      <c r="D304" s="117" t="s">
        <v>1280</v>
      </c>
      <c r="E304" s="117" t="s">
        <v>1281</v>
      </c>
      <c r="F304" s="117" t="s">
        <v>1399</v>
      </c>
      <c r="G304" s="117"/>
      <c r="H304" s="117" t="s">
        <v>1167</v>
      </c>
      <c r="I304" s="117" t="s">
        <v>199</v>
      </c>
      <c r="J304" s="117" t="s">
        <v>199</v>
      </c>
      <c r="K304" s="117" t="s">
        <v>199</v>
      </c>
      <c r="L304" s="117" t="s">
        <v>199</v>
      </c>
      <c r="M304" s="117" t="s">
        <v>1407</v>
      </c>
      <c r="N304" s="117" t="s">
        <v>1408</v>
      </c>
      <c r="O304" s="117" t="s">
        <v>1409</v>
      </c>
      <c r="P304" s="117" t="s">
        <v>1284</v>
      </c>
      <c r="Q304" s="117" t="s">
        <v>1410</v>
      </c>
      <c r="R304" s="117" t="s">
        <v>99</v>
      </c>
      <c r="S304" s="121">
        <v>45292</v>
      </c>
      <c r="T304" s="121">
        <v>45657</v>
      </c>
      <c r="U304" s="121" t="s">
        <v>281</v>
      </c>
      <c r="V304" s="122">
        <v>0</v>
      </c>
      <c r="W304" s="117">
        <v>0</v>
      </c>
      <c r="X304" s="120">
        <v>40</v>
      </c>
      <c r="Y304" s="117" t="s">
        <v>355</v>
      </c>
      <c r="Z304" s="117" t="s">
        <v>423</v>
      </c>
      <c r="AA304" s="117" t="s">
        <v>199</v>
      </c>
      <c r="AB304" s="117" t="s">
        <v>199</v>
      </c>
      <c r="AC304" s="155" t="s">
        <v>199</v>
      </c>
      <c r="AD304" s="117" t="s">
        <v>357</v>
      </c>
      <c r="AE304" s="117" t="s">
        <v>487</v>
      </c>
      <c r="AF304" s="117" t="s">
        <v>199</v>
      </c>
      <c r="AG304" s="160" t="s">
        <v>199</v>
      </c>
      <c r="AH304" s="160" t="s">
        <v>199</v>
      </c>
      <c r="AI304" s="155" t="s">
        <v>199</v>
      </c>
      <c r="AJ304" s="117" t="s">
        <v>199</v>
      </c>
      <c r="AK304" s="117" t="s">
        <v>199</v>
      </c>
      <c r="AL304" s="117" t="s">
        <v>497</v>
      </c>
    </row>
    <row r="305" spans="2:38" s="125" customFormat="1" ht="142.5" hidden="1">
      <c r="B305" s="117" t="s">
        <v>193</v>
      </c>
      <c r="C305" s="118" t="s">
        <v>1411</v>
      </c>
      <c r="D305" s="117" t="s">
        <v>1412</v>
      </c>
      <c r="E305" s="161" t="s">
        <v>1413</v>
      </c>
      <c r="F305" s="161" t="s">
        <v>1414</v>
      </c>
      <c r="G305" s="161"/>
      <c r="H305" s="117" t="s">
        <v>1167</v>
      </c>
      <c r="I305" s="117" t="s">
        <v>1415</v>
      </c>
      <c r="J305" s="117" t="s">
        <v>199</v>
      </c>
      <c r="K305" s="117" t="s">
        <v>199</v>
      </c>
      <c r="L305" s="117" t="s">
        <v>199</v>
      </c>
      <c r="M305" s="162" t="s">
        <v>1416</v>
      </c>
      <c r="N305" s="117" t="s">
        <v>1417</v>
      </c>
      <c r="O305" s="120" t="s">
        <v>1418</v>
      </c>
      <c r="P305" s="117" t="s">
        <v>1403</v>
      </c>
      <c r="Q305" s="117" t="s">
        <v>1419</v>
      </c>
      <c r="R305" s="148" t="s">
        <v>99</v>
      </c>
      <c r="S305" s="121">
        <v>45301</v>
      </c>
      <c r="T305" s="121">
        <v>45332</v>
      </c>
      <c r="U305" s="121" t="s">
        <v>0</v>
      </c>
      <c r="V305" s="158"/>
      <c r="W305" s="117"/>
      <c r="X305" s="147">
        <v>0.2</v>
      </c>
      <c r="Y305" s="117" t="s">
        <v>247</v>
      </c>
      <c r="Z305" s="117" t="s">
        <v>199</v>
      </c>
      <c r="AA305" s="117" t="s">
        <v>199</v>
      </c>
      <c r="AB305" s="117" t="s">
        <v>199</v>
      </c>
      <c r="AC305" s="117" t="s">
        <v>199</v>
      </c>
      <c r="AD305" s="117" t="s">
        <v>417</v>
      </c>
      <c r="AE305" s="117" t="s">
        <v>248</v>
      </c>
      <c r="AF305" s="117" t="s">
        <v>487</v>
      </c>
      <c r="AG305" s="117" t="s">
        <v>199</v>
      </c>
      <c r="AH305" s="117" t="s">
        <v>199</v>
      </c>
      <c r="AI305" s="117" t="s">
        <v>199</v>
      </c>
      <c r="AJ305" s="117" t="s">
        <v>199</v>
      </c>
      <c r="AK305" s="117" t="s">
        <v>199</v>
      </c>
      <c r="AL305" s="117" t="s">
        <v>497</v>
      </c>
    </row>
    <row r="306" spans="2:38" s="125" customFormat="1" ht="142.5" hidden="1">
      <c r="B306" s="117" t="s">
        <v>193</v>
      </c>
      <c r="C306" s="118" t="s">
        <v>1411</v>
      </c>
      <c r="D306" s="117" t="s">
        <v>1412</v>
      </c>
      <c r="E306" s="161" t="s">
        <v>1413</v>
      </c>
      <c r="F306" s="161" t="s">
        <v>1414</v>
      </c>
      <c r="G306" s="161"/>
      <c r="H306" s="117" t="s">
        <v>1167</v>
      </c>
      <c r="I306" s="117" t="s">
        <v>1415</v>
      </c>
      <c r="J306" s="117" t="s">
        <v>199</v>
      </c>
      <c r="K306" s="117" t="s">
        <v>199</v>
      </c>
      <c r="L306" s="117" t="s">
        <v>199</v>
      </c>
      <c r="M306" s="162" t="s">
        <v>1420</v>
      </c>
      <c r="N306" s="117" t="s">
        <v>1421</v>
      </c>
      <c r="O306" s="120" t="s">
        <v>1422</v>
      </c>
      <c r="P306" s="117" t="s">
        <v>1284</v>
      </c>
      <c r="Q306" s="117" t="s">
        <v>1423</v>
      </c>
      <c r="R306" s="148" t="s">
        <v>99</v>
      </c>
      <c r="S306" s="121">
        <v>45352</v>
      </c>
      <c r="T306" s="121">
        <v>45442</v>
      </c>
      <c r="U306" s="121" t="s">
        <v>0</v>
      </c>
      <c r="V306" s="158"/>
      <c r="W306" s="117"/>
      <c r="X306" s="147">
        <v>0.8</v>
      </c>
      <c r="Y306" s="117" t="s">
        <v>247</v>
      </c>
      <c r="Z306" s="117" t="s">
        <v>199</v>
      </c>
      <c r="AA306" s="117" t="s">
        <v>199</v>
      </c>
      <c r="AB306" s="117" t="s">
        <v>199</v>
      </c>
      <c r="AC306" s="117" t="s">
        <v>199</v>
      </c>
      <c r="AD306" s="117" t="s">
        <v>417</v>
      </c>
      <c r="AE306" s="117" t="s">
        <v>248</v>
      </c>
      <c r="AF306" s="117" t="s">
        <v>487</v>
      </c>
      <c r="AG306" s="117" t="s">
        <v>199</v>
      </c>
      <c r="AH306" s="117" t="s">
        <v>199</v>
      </c>
      <c r="AI306" s="117" t="s">
        <v>199</v>
      </c>
      <c r="AJ306" s="117" t="s">
        <v>199</v>
      </c>
      <c r="AK306" s="117" t="s">
        <v>199</v>
      </c>
      <c r="AL306" s="117" t="s">
        <v>497</v>
      </c>
    </row>
    <row r="307" spans="2:38" s="125" customFormat="1" ht="142.5" hidden="1">
      <c r="B307" s="117" t="s">
        <v>193</v>
      </c>
      <c r="C307" s="118" t="s">
        <v>1411</v>
      </c>
      <c r="D307" s="117" t="s">
        <v>1412</v>
      </c>
      <c r="E307" s="161" t="s">
        <v>1413</v>
      </c>
      <c r="F307" s="161" t="s">
        <v>1424</v>
      </c>
      <c r="G307" s="161"/>
      <c r="H307" s="117" t="s">
        <v>1167</v>
      </c>
      <c r="I307" s="117" t="s">
        <v>1415</v>
      </c>
      <c r="J307" s="117" t="s">
        <v>199</v>
      </c>
      <c r="K307" s="117" t="s">
        <v>199</v>
      </c>
      <c r="L307" s="117" t="s">
        <v>199</v>
      </c>
      <c r="M307" s="162" t="s">
        <v>1425</v>
      </c>
      <c r="N307" s="117" t="s">
        <v>1426</v>
      </c>
      <c r="O307" s="120" t="s">
        <v>1427</v>
      </c>
      <c r="P307" s="117" t="s">
        <v>1428</v>
      </c>
      <c r="Q307" s="117" t="s">
        <v>1429</v>
      </c>
      <c r="R307" s="117" t="s">
        <v>99</v>
      </c>
      <c r="S307" s="121">
        <v>45514</v>
      </c>
      <c r="T307" s="121">
        <v>45641</v>
      </c>
      <c r="U307" s="121" t="s">
        <v>512</v>
      </c>
      <c r="V307" s="158"/>
      <c r="W307" s="117"/>
      <c r="X307" s="147">
        <v>0.5</v>
      </c>
      <c r="Y307" s="117" t="s">
        <v>207</v>
      </c>
      <c r="Z307" s="117" t="s">
        <v>463</v>
      </c>
      <c r="AA307" s="117" t="s">
        <v>199</v>
      </c>
      <c r="AB307" s="117" t="s">
        <v>199</v>
      </c>
      <c r="AC307" s="72" t="s">
        <v>199</v>
      </c>
      <c r="AD307" s="117" t="s">
        <v>417</v>
      </c>
      <c r="AE307" s="117" t="s">
        <v>487</v>
      </c>
      <c r="AF307" s="117" t="s">
        <v>199</v>
      </c>
      <c r="AG307" s="117" t="s">
        <v>199</v>
      </c>
      <c r="AH307" s="117" t="s">
        <v>199</v>
      </c>
      <c r="AI307" s="117" t="s">
        <v>199</v>
      </c>
      <c r="AJ307" s="117" t="s">
        <v>199</v>
      </c>
      <c r="AK307" s="117" t="s">
        <v>199</v>
      </c>
      <c r="AL307" s="117" t="s">
        <v>497</v>
      </c>
    </row>
    <row r="308" spans="2:38" s="125" customFormat="1" ht="142.5" hidden="1">
      <c r="B308" s="117" t="s">
        <v>193</v>
      </c>
      <c r="C308" s="118" t="s">
        <v>1411</v>
      </c>
      <c r="D308" s="117" t="s">
        <v>1412</v>
      </c>
      <c r="E308" s="161" t="s">
        <v>1413</v>
      </c>
      <c r="F308" s="161" t="s">
        <v>1424</v>
      </c>
      <c r="G308" s="161"/>
      <c r="H308" s="117" t="s">
        <v>1167</v>
      </c>
      <c r="I308" s="117" t="s">
        <v>1415</v>
      </c>
      <c r="J308" s="117" t="s">
        <v>199</v>
      </c>
      <c r="K308" s="117" t="s">
        <v>199</v>
      </c>
      <c r="L308" s="117" t="s">
        <v>199</v>
      </c>
      <c r="M308" s="119" t="s">
        <v>1430</v>
      </c>
      <c r="N308" s="117" t="s">
        <v>1426</v>
      </c>
      <c r="O308" s="120" t="s">
        <v>1431</v>
      </c>
      <c r="P308" s="117" t="s">
        <v>1403</v>
      </c>
      <c r="Q308" s="117" t="s">
        <v>1419</v>
      </c>
      <c r="R308" s="117" t="s">
        <v>99</v>
      </c>
      <c r="S308" s="121">
        <v>45611</v>
      </c>
      <c r="T308" s="121">
        <v>45641</v>
      </c>
      <c r="U308" s="121" t="s">
        <v>512</v>
      </c>
      <c r="V308" s="158"/>
      <c r="W308" s="117"/>
      <c r="X308" s="147">
        <v>0.5</v>
      </c>
      <c r="Y308" s="117" t="s">
        <v>207</v>
      </c>
      <c r="Z308" s="117" t="s">
        <v>463</v>
      </c>
      <c r="AA308" s="117" t="s">
        <v>199</v>
      </c>
      <c r="AB308" s="117" t="s">
        <v>199</v>
      </c>
      <c r="AC308" s="72" t="s">
        <v>199</v>
      </c>
      <c r="AD308" s="117" t="s">
        <v>417</v>
      </c>
      <c r="AE308" s="117" t="s">
        <v>487</v>
      </c>
      <c r="AF308" s="117" t="s">
        <v>199</v>
      </c>
      <c r="AG308" s="117" t="s">
        <v>199</v>
      </c>
      <c r="AH308" s="117" t="s">
        <v>199</v>
      </c>
      <c r="AI308" s="117" t="s">
        <v>199</v>
      </c>
      <c r="AJ308" s="117" t="s">
        <v>199</v>
      </c>
      <c r="AK308" s="117" t="s">
        <v>199</v>
      </c>
      <c r="AL308" s="117" t="s">
        <v>497</v>
      </c>
    </row>
    <row r="309" spans="2:38" s="125" customFormat="1" ht="142.5" hidden="1">
      <c r="B309" s="117" t="s">
        <v>193</v>
      </c>
      <c r="C309" s="118" t="s">
        <v>1411</v>
      </c>
      <c r="D309" s="117" t="s">
        <v>1412</v>
      </c>
      <c r="E309" s="161" t="s">
        <v>1413</v>
      </c>
      <c r="F309" s="161" t="s">
        <v>1424</v>
      </c>
      <c r="G309" s="161"/>
      <c r="H309" s="117" t="s">
        <v>1167</v>
      </c>
      <c r="I309" s="117" t="s">
        <v>1415</v>
      </c>
      <c r="J309" s="117" t="s">
        <v>199</v>
      </c>
      <c r="K309" s="117" t="s">
        <v>199</v>
      </c>
      <c r="L309" s="117" t="s">
        <v>199</v>
      </c>
      <c r="M309" s="119" t="s">
        <v>1432</v>
      </c>
      <c r="N309" s="117" t="s">
        <v>1433</v>
      </c>
      <c r="O309" s="120" t="s">
        <v>1434</v>
      </c>
      <c r="P309" s="117" t="s">
        <v>1284</v>
      </c>
      <c r="Q309" s="117" t="s">
        <v>1423</v>
      </c>
      <c r="R309" s="117" t="s">
        <v>99</v>
      </c>
      <c r="S309" s="121">
        <v>45292</v>
      </c>
      <c r="T309" s="121">
        <v>45565</v>
      </c>
      <c r="U309" s="121" t="s">
        <v>99</v>
      </c>
      <c r="V309" s="122">
        <v>0</v>
      </c>
      <c r="W309" s="117">
        <v>0</v>
      </c>
      <c r="X309" s="117">
        <v>50</v>
      </c>
      <c r="Y309" s="117" t="s">
        <v>207</v>
      </c>
      <c r="Z309" s="117" t="s">
        <v>374</v>
      </c>
      <c r="AA309" s="117" t="s">
        <v>463</v>
      </c>
      <c r="AB309" s="117" t="s">
        <v>199</v>
      </c>
      <c r="AC309" s="72" t="s">
        <v>199</v>
      </c>
      <c r="AD309" s="117" t="s">
        <v>487</v>
      </c>
      <c r="AE309" s="117" t="s">
        <v>199</v>
      </c>
      <c r="AF309" s="117" t="s">
        <v>199</v>
      </c>
      <c r="AG309" s="117" t="s">
        <v>199</v>
      </c>
      <c r="AH309" s="117" t="s">
        <v>199</v>
      </c>
      <c r="AI309" s="117" t="s">
        <v>199</v>
      </c>
      <c r="AJ309" s="117" t="s">
        <v>199</v>
      </c>
      <c r="AK309" s="117" t="s">
        <v>199</v>
      </c>
      <c r="AL309" s="117" t="s">
        <v>497</v>
      </c>
    </row>
    <row r="310" spans="2:38" s="125" customFormat="1" ht="142.5" hidden="1">
      <c r="B310" s="117" t="s">
        <v>193</v>
      </c>
      <c r="C310" s="118" t="s">
        <v>1411</v>
      </c>
      <c r="D310" s="117" t="s">
        <v>1412</v>
      </c>
      <c r="E310" s="161" t="s">
        <v>1413</v>
      </c>
      <c r="F310" s="161" t="s">
        <v>1424</v>
      </c>
      <c r="G310" s="161"/>
      <c r="H310" s="117" t="s">
        <v>1167</v>
      </c>
      <c r="I310" s="117" t="s">
        <v>1415</v>
      </c>
      <c r="J310" s="117" t="s">
        <v>199</v>
      </c>
      <c r="K310" s="117" t="s">
        <v>199</v>
      </c>
      <c r="L310" s="117" t="s">
        <v>199</v>
      </c>
      <c r="M310" s="119" t="s">
        <v>801</v>
      </c>
      <c r="N310" s="117" t="s">
        <v>801</v>
      </c>
      <c r="O310" s="120" t="s">
        <v>490</v>
      </c>
      <c r="P310" s="117" t="s">
        <v>1284</v>
      </c>
      <c r="Q310" s="117" t="s">
        <v>1423</v>
      </c>
      <c r="R310" s="117" t="s">
        <v>99</v>
      </c>
      <c r="S310" s="121">
        <v>45292</v>
      </c>
      <c r="T310" s="121">
        <v>45565</v>
      </c>
      <c r="U310" s="121" t="s">
        <v>99</v>
      </c>
      <c r="V310" s="122">
        <v>0</v>
      </c>
      <c r="W310" s="117">
        <v>0</v>
      </c>
      <c r="X310" s="117">
        <v>50</v>
      </c>
      <c r="Y310" s="117" t="s">
        <v>207</v>
      </c>
      <c r="Z310" s="117" t="s">
        <v>374</v>
      </c>
      <c r="AA310" s="117" t="s">
        <v>463</v>
      </c>
      <c r="AB310" s="117" t="s">
        <v>1435</v>
      </c>
      <c r="AC310" s="72" t="s">
        <v>199</v>
      </c>
      <c r="AD310" s="117" t="s">
        <v>487</v>
      </c>
      <c r="AE310" s="117" t="s">
        <v>199</v>
      </c>
      <c r="AF310" s="117" t="s">
        <v>199</v>
      </c>
      <c r="AG310" s="117" t="s">
        <v>199</v>
      </c>
      <c r="AH310" s="117" t="s">
        <v>199</v>
      </c>
      <c r="AI310" s="117" t="s">
        <v>199</v>
      </c>
      <c r="AJ310" s="117" t="s">
        <v>199</v>
      </c>
      <c r="AK310" s="117" t="s">
        <v>199</v>
      </c>
      <c r="AL310" s="117" t="s">
        <v>497</v>
      </c>
    </row>
    <row r="311" spans="2:38" s="125" customFormat="1" ht="142.5" hidden="1">
      <c r="B311" s="117" t="s">
        <v>193</v>
      </c>
      <c r="C311" s="118" t="s">
        <v>1411</v>
      </c>
      <c r="D311" s="117" t="s">
        <v>1436</v>
      </c>
      <c r="E311" s="117" t="s">
        <v>1437</v>
      </c>
      <c r="F311" s="117" t="s">
        <v>1438</v>
      </c>
      <c r="G311" s="117"/>
      <c r="H311" s="117" t="s">
        <v>1167</v>
      </c>
      <c r="I311" s="117" t="s">
        <v>1415</v>
      </c>
      <c r="J311" s="117" t="s">
        <v>199</v>
      </c>
      <c r="K311" s="117" t="s">
        <v>199</v>
      </c>
      <c r="L311" s="117" t="s">
        <v>199</v>
      </c>
      <c r="M311" s="117" t="s">
        <v>1439</v>
      </c>
      <c r="N311" s="117" t="s">
        <v>1440</v>
      </c>
      <c r="O311" s="117" t="s">
        <v>1441</v>
      </c>
      <c r="P311" s="117" t="s">
        <v>1284</v>
      </c>
      <c r="Q311" s="117" t="s">
        <v>1423</v>
      </c>
      <c r="R311" s="117" t="s">
        <v>99</v>
      </c>
      <c r="S311" s="121">
        <v>45505</v>
      </c>
      <c r="T311" s="121">
        <v>45611</v>
      </c>
      <c r="U311" s="121" t="s">
        <v>512</v>
      </c>
      <c r="V311" s="158"/>
      <c r="W311" s="117"/>
      <c r="X311" s="41">
        <v>1</v>
      </c>
      <c r="Y311" s="117" t="s">
        <v>476</v>
      </c>
      <c r="Z311" s="117" t="s">
        <v>199</v>
      </c>
      <c r="AA311" s="117" t="s">
        <v>199</v>
      </c>
      <c r="AB311" s="117" t="s">
        <v>199</v>
      </c>
      <c r="AC311" s="117" t="s">
        <v>199</v>
      </c>
      <c r="AD311" s="117" t="s">
        <v>417</v>
      </c>
      <c r="AE311" s="117" t="s">
        <v>199</v>
      </c>
      <c r="AF311" s="117" t="s">
        <v>199</v>
      </c>
      <c r="AG311" s="117" t="s">
        <v>199</v>
      </c>
      <c r="AH311" s="117" t="s">
        <v>199</v>
      </c>
      <c r="AI311" s="117" t="s">
        <v>199</v>
      </c>
      <c r="AJ311" s="117" t="s">
        <v>199</v>
      </c>
      <c r="AK311" s="117" t="s">
        <v>199</v>
      </c>
      <c r="AL311" s="117" t="s">
        <v>611</v>
      </c>
    </row>
    <row r="312" spans="2:38" s="125" customFormat="1" ht="142.5" hidden="1">
      <c r="B312" s="117" t="s">
        <v>193</v>
      </c>
      <c r="C312" s="118" t="s">
        <v>1411</v>
      </c>
      <c r="D312" s="117" t="s">
        <v>1442</v>
      </c>
      <c r="E312" s="163" t="s">
        <v>1443</v>
      </c>
      <c r="F312" s="163" t="s">
        <v>1444</v>
      </c>
      <c r="G312" s="163"/>
      <c r="H312" s="117" t="s">
        <v>1167</v>
      </c>
      <c r="I312" s="117" t="s">
        <v>1415</v>
      </c>
      <c r="J312" s="117" t="s">
        <v>199</v>
      </c>
      <c r="K312" s="117" t="s">
        <v>199</v>
      </c>
      <c r="L312" s="117" t="s">
        <v>199</v>
      </c>
      <c r="M312" s="163" t="s">
        <v>1445</v>
      </c>
      <c r="N312" s="117" t="s">
        <v>1446</v>
      </c>
      <c r="O312" s="117" t="s">
        <v>1447</v>
      </c>
      <c r="P312" s="117" t="s">
        <v>1403</v>
      </c>
      <c r="Q312" s="117" t="s">
        <v>1419</v>
      </c>
      <c r="R312" s="117" t="s">
        <v>99</v>
      </c>
      <c r="S312" s="121">
        <v>45301</v>
      </c>
      <c r="T312" s="121">
        <v>45381</v>
      </c>
      <c r="U312" s="121" t="s">
        <v>512</v>
      </c>
      <c r="V312" s="154"/>
      <c r="W312" s="117"/>
      <c r="X312" s="123">
        <v>1</v>
      </c>
      <c r="Y312" s="117" t="s">
        <v>207</v>
      </c>
      <c r="Z312" s="117" t="s">
        <v>199</v>
      </c>
      <c r="AA312" s="117" t="s">
        <v>199</v>
      </c>
      <c r="AB312" s="117" t="s">
        <v>199</v>
      </c>
      <c r="AC312" s="117" t="s">
        <v>199</v>
      </c>
      <c r="AD312" s="117" t="s">
        <v>417</v>
      </c>
      <c r="AE312" s="117" t="s">
        <v>487</v>
      </c>
      <c r="AF312" s="117" t="s">
        <v>199</v>
      </c>
      <c r="AG312" s="117" t="s">
        <v>199</v>
      </c>
      <c r="AH312" s="117" t="s">
        <v>199</v>
      </c>
      <c r="AI312" s="117" t="s">
        <v>199</v>
      </c>
      <c r="AJ312" s="117" t="s">
        <v>199</v>
      </c>
      <c r="AK312" s="117" t="s">
        <v>199</v>
      </c>
      <c r="AL312" s="117" t="s">
        <v>497</v>
      </c>
    </row>
    <row r="313" spans="2:38" s="125" customFormat="1" ht="142.5" hidden="1">
      <c r="B313" s="117" t="s">
        <v>193</v>
      </c>
      <c r="C313" s="118" t="s">
        <v>1411</v>
      </c>
      <c r="D313" s="117" t="s">
        <v>1442</v>
      </c>
      <c r="E313" s="163" t="s">
        <v>1443</v>
      </c>
      <c r="F313" s="163" t="s">
        <v>1448</v>
      </c>
      <c r="G313" s="163"/>
      <c r="H313" s="117" t="s">
        <v>1167</v>
      </c>
      <c r="I313" s="117" t="s">
        <v>1415</v>
      </c>
      <c r="J313" s="117" t="s">
        <v>199</v>
      </c>
      <c r="K313" s="117" t="s">
        <v>199</v>
      </c>
      <c r="L313" s="117" t="s">
        <v>199</v>
      </c>
      <c r="M313" s="163" t="s">
        <v>1449</v>
      </c>
      <c r="N313" s="117" t="s">
        <v>1450</v>
      </c>
      <c r="O313" s="117" t="s">
        <v>1451</v>
      </c>
      <c r="P313" s="117" t="s">
        <v>1284</v>
      </c>
      <c r="Q313" s="117" t="s">
        <v>1423</v>
      </c>
      <c r="R313" s="117" t="s">
        <v>99</v>
      </c>
      <c r="S313" s="135">
        <v>45301</v>
      </c>
      <c r="T313" s="121">
        <v>45381</v>
      </c>
      <c r="U313" s="121" t="s">
        <v>512</v>
      </c>
      <c r="V313" s="129"/>
      <c r="W313" s="117"/>
      <c r="X313" s="147">
        <v>1</v>
      </c>
      <c r="Y313" s="117" t="s">
        <v>207</v>
      </c>
      <c r="Z313" s="117" t="s">
        <v>199</v>
      </c>
      <c r="AA313" s="117" t="s">
        <v>199</v>
      </c>
      <c r="AB313" s="117" t="s">
        <v>199</v>
      </c>
      <c r="AC313" s="72" t="s">
        <v>199</v>
      </c>
      <c r="AD313" s="117" t="s">
        <v>417</v>
      </c>
      <c r="AE313" s="117" t="s">
        <v>487</v>
      </c>
      <c r="AF313" s="117" t="s">
        <v>199</v>
      </c>
      <c r="AG313" s="117" t="s">
        <v>199</v>
      </c>
      <c r="AH313" s="117" t="s">
        <v>199</v>
      </c>
      <c r="AI313" s="117" t="s">
        <v>199</v>
      </c>
      <c r="AJ313" s="117" t="s">
        <v>199</v>
      </c>
      <c r="AK313" s="117" t="s">
        <v>199</v>
      </c>
      <c r="AL313" s="117" t="s">
        <v>497</v>
      </c>
    </row>
    <row r="314" spans="2:38" s="125" customFormat="1" ht="142.5" hidden="1">
      <c r="B314" s="117" t="s">
        <v>193</v>
      </c>
      <c r="C314" s="118" t="s">
        <v>1411</v>
      </c>
      <c r="D314" s="117" t="s">
        <v>1442</v>
      </c>
      <c r="E314" s="163" t="s">
        <v>1443</v>
      </c>
      <c r="F314" s="163" t="s">
        <v>1452</v>
      </c>
      <c r="G314" s="163"/>
      <c r="H314" s="117" t="s">
        <v>1167</v>
      </c>
      <c r="I314" s="117" t="s">
        <v>1415</v>
      </c>
      <c r="J314" s="117" t="s">
        <v>199</v>
      </c>
      <c r="K314" s="117" t="s">
        <v>199</v>
      </c>
      <c r="L314" s="117" t="s">
        <v>199</v>
      </c>
      <c r="M314" s="163" t="s">
        <v>1453</v>
      </c>
      <c r="N314" s="117" t="s">
        <v>1454</v>
      </c>
      <c r="O314" s="117" t="s">
        <v>1455</v>
      </c>
      <c r="P314" s="117" t="s">
        <v>1428</v>
      </c>
      <c r="Q314" s="117" t="s">
        <v>1429</v>
      </c>
      <c r="R314" s="117" t="s">
        <v>99</v>
      </c>
      <c r="S314" s="121">
        <v>45381</v>
      </c>
      <c r="T314" s="135">
        <v>45565</v>
      </c>
      <c r="U314" s="121" t="s">
        <v>512</v>
      </c>
      <c r="V314" s="129"/>
      <c r="W314" s="117"/>
      <c r="X314" s="147">
        <v>1</v>
      </c>
      <c r="Y314" s="117" t="s">
        <v>423</v>
      </c>
      <c r="Z314" s="117" t="s">
        <v>199</v>
      </c>
      <c r="AA314" s="117" t="s">
        <v>199</v>
      </c>
      <c r="AB314" s="117" t="s">
        <v>199</v>
      </c>
      <c r="AC314" s="117" t="s">
        <v>199</v>
      </c>
      <c r="AD314" s="117" t="s">
        <v>417</v>
      </c>
      <c r="AE314" s="117" t="s">
        <v>487</v>
      </c>
      <c r="AF314" s="117" t="s">
        <v>199</v>
      </c>
      <c r="AG314" s="117" t="s">
        <v>199</v>
      </c>
      <c r="AH314" s="117" t="s">
        <v>199</v>
      </c>
      <c r="AI314" s="117" t="s">
        <v>199</v>
      </c>
      <c r="AJ314" s="117" t="s">
        <v>199</v>
      </c>
      <c r="AK314" s="117" t="s">
        <v>199</v>
      </c>
      <c r="AL314" s="117" t="s">
        <v>497</v>
      </c>
    </row>
    <row r="315" spans="2:38" s="125" customFormat="1" ht="327.75" hidden="1">
      <c r="B315" s="117" t="s">
        <v>516</v>
      </c>
      <c r="C315" s="118" t="s">
        <v>517</v>
      </c>
      <c r="D315" s="117" t="s">
        <v>1456</v>
      </c>
      <c r="E315" s="117" t="s">
        <v>1457</v>
      </c>
      <c r="F315" s="117" t="s">
        <v>1458</v>
      </c>
      <c r="G315" s="117"/>
      <c r="H315" s="117" t="s">
        <v>1459</v>
      </c>
      <c r="I315" s="117" t="s">
        <v>199</v>
      </c>
      <c r="J315" s="117" t="s">
        <v>199</v>
      </c>
      <c r="K315" s="117" t="s">
        <v>199</v>
      </c>
      <c r="L315" s="117" t="s">
        <v>199</v>
      </c>
      <c r="M315" s="117" t="s">
        <v>1460</v>
      </c>
      <c r="N315" s="117" t="s">
        <v>1461</v>
      </c>
      <c r="O315" s="120" t="s">
        <v>1462</v>
      </c>
      <c r="P315" s="117" t="s">
        <v>698</v>
      </c>
      <c r="Q315" s="117" t="s">
        <v>1463</v>
      </c>
      <c r="R315" s="117" t="s">
        <v>119</v>
      </c>
      <c r="S315" s="121">
        <v>45292</v>
      </c>
      <c r="T315" s="121">
        <v>45626</v>
      </c>
      <c r="U315" s="121" t="s">
        <v>281</v>
      </c>
      <c r="V315" s="122" t="s">
        <v>199</v>
      </c>
      <c r="W315" s="117" t="s">
        <v>199</v>
      </c>
      <c r="X315" s="147">
        <v>0.4</v>
      </c>
      <c r="Y315" s="117" t="s">
        <v>400</v>
      </c>
      <c r="Z315" s="117" t="s">
        <v>199</v>
      </c>
      <c r="AA315" s="117" t="s">
        <v>199</v>
      </c>
      <c r="AB315" s="117" t="s">
        <v>199</v>
      </c>
      <c r="AC315" s="117" t="s">
        <v>199</v>
      </c>
      <c r="AD315" s="117" t="s">
        <v>364</v>
      </c>
      <c r="AE315" s="117" t="s">
        <v>199</v>
      </c>
      <c r="AF315" s="117" t="s">
        <v>199</v>
      </c>
      <c r="AG315" s="117" t="s">
        <v>199</v>
      </c>
      <c r="AH315" s="117" t="s">
        <v>199</v>
      </c>
      <c r="AI315" s="117" t="s">
        <v>199</v>
      </c>
      <c r="AJ315" s="117" t="s">
        <v>402</v>
      </c>
      <c r="AK315" s="117" t="s">
        <v>403</v>
      </c>
      <c r="AL315" s="117" t="s">
        <v>1464</v>
      </c>
    </row>
    <row r="316" spans="2:38" s="125" customFormat="1" ht="199.5" hidden="1">
      <c r="B316" s="117" t="s">
        <v>516</v>
      </c>
      <c r="C316" s="118" t="s">
        <v>517</v>
      </c>
      <c r="D316" s="117" t="s">
        <v>1456</v>
      </c>
      <c r="E316" s="117" t="s">
        <v>1457</v>
      </c>
      <c r="F316" s="117" t="s">
        <v>1458</v>
      </c>
      <c r="G316" s="117"/>
      <c r="H316" s="117" t="s">
        <v>1459</v>
      </c>
      <c r="I316" s="117" t="s">
        <v>199</v>
      </c>
      <c r="J316" s="117" t="s">
        <v>199</v>
      </c>
      <c r="K316" s="117" t="s">
        <v>199</v>
      </c>
      <c r="L316" s="117" t="s">
        <v>199</v>
      </c>
      <c r="M316" s="117" t="s">
        <v>1465</v>
      </c>
      <c r="N316" s="117" t="s">
        <v>1466</v>
      </c>
      <c r="O316" s="120" t="s">
        <v>1467</v>
      </c>
      <c r="P316" s="117" t="s">
        <v>698</v>
      </c>
      <c r="Q316" s="117" t="s">
        <v>1468</v>
      </c>
      <c r="R316" s="117" t="s">
        <v>119</v>
      </c>
      <c r="S316" s="121">
        <v>45292</v>
      </c>
      <c r="T316" s="121">
        <v>45626</v>
      </c>
      <c r="U316" s="121" t="s">
        <v>119</v>
      </c>
      <c r="V316" s="122" t="s">
        <v>199</v>
      </c>
      <c r="W316" s="117" t="s">
        <v>199</v>
      </c>
      <c r="X316" s="147">
        <v>0.3</v>
      </c>
      <c r="Y316" s="117" t="s">
        <v>1469</v>
      </c>
      <c r="Z316" s="117" t="s">
        <v>199</v>
      </c>
      <c r="AA316" s="117" t="s">
        <v>199</v>
      </c>
      <c r="AB316" s="117" t="s">
        <v>199</v>
      </c>
      <c r="AC316" s="117" t="s">
        <v>199</v>
      </c>
      <c r="AD316" s="117" t="s">
        <v>209</v>
      </c>
      <c r="AE316" s="117" t="s">
        <v>199</v>
      </c>
      <c r="AF316" s="117" t="s">
        <v>199</v>
      </c>
      <c r="AG316" s="117" t="s">
        <v>199</v>
      </c>
      <c r="AH316" s="117" t="s">
        <v>199</v>
      </c>
      <c r="AI316" s="117" t="s">
        <v>199</v>
      </c>
      <c r="AJ316" s="117" t="s">
        <v>199</v>
      </c>
      <c r="AK316" s="117" t="s">
        <v>199</v>
      </c>
      <c r="AL316" s="117" t="s">
        <v>1464</v>
      </c>
    </row>
    <row r="317" spans="2:38" s="125" customFormat="1" ht="199.5" hidden="1">
      <c r="B317" s="117" t="s">
        <v>516</v>
      </c>
      <c r="C317" s="118" t="s">
        <v>517</v>
      </c>
      <c r="D317" s="117" t="s">
        <v>1456</v>
      </c>
      <c r="E317" s="117" t="s">
        <v>1457</v>
      </c>
      <c r="F317" s="117" t="s">
        <v>1458</v>
      </c>
      <c r="G317" s="117"/>
      <c r="H317" s="117" t="s">
        <v>1459</v>
      </c>
      <c r="I317" s="117" t="s">
        <v>199</v>
      </c>
      <c r="J317" s="117" t="s">
        <v>199</v>
      </c>
      <c r="K317" s="117" t="s">
        <v>199</v>
      </c>
      <c r="L317" s="117" t="s">
        <v>199</v>
      </c>
      <c r="M317" s="117" t="s">
        <v>1470</v>
      </c>
      <c r="N317" s="117" t="s">
        <v>1471</v>
      </c>
      <c r="O317" s="120" t="s">
        <v>1472</v>
      </c>
      <c r="P317" s="117" t="s">
        <v>698</v>
      </c>
      <c r="Q317" s="117" t="s">
        <v>1473</v>
      </c>
      <c r="R317" s="117" t="s">
        <v>119</v>
      </c>
      <c r="S317" s="121">
        <v>45292</v>
      </c>
      <c r="T317" s="121">
        <v>45626</v>
      </c>
      <c r="U317" s="121" t="s">
        <v>50</v>
      </c>
      <c r="V317" s="122" t="s">
        <v>199</v>
      </c>
      <c r="W317" s="117" t="s">
        <v>199</v>
      </c>
      <c r="X317" s="147">
        <v>0.3</v>
      </c>
      <c r="Y317" s="117" t="s">
        <v>1469</v>
      </c>
      <c r="Z317" s="117" t="s">
        <v>199</v>
      </c>
      <c r="AA317" s="117" t="s">
        <v>199</v>
      </c>
      <c r="AB317" s="117" t="s">
        <v>199</v>
      </c>
      <c r="AC317" s="117" t="s">
        <v>199</v>
      </c>
      <c r="AD317" s="117" t="s">
        <v>209</v>
      </c>
      <c r="AE317" s="117" t="s">
        <v>199</v>
      </c>
      <c r="AF317" s="117" t="s">
        <v>199</v>
      </c>
      <c r="AG317" s="117" t="s">
        <v>199</v>
      </c>
      <c r="AH317" s="117" t="s">
        <v>199</v>
      </c>
      <c r="AI317" s="117" t="s">
        <v>199</v>
      </c>
      <c r="AJ317" s="117" t="s">
        <v>199</v>
      </c>
      <c r="AK317" s="117" t="s">
        <v>199</v>
      </c>
      <c r="AL317" s="117" t="s">
        <v>1464</v>
      </c>
    </row>
    <row r="318" spans="2:38" s="125" customFormat="1" ht="199.5" hidden="1">
      <c r="B318" s="117" t="s">
        <v>516</v>
      </c>
      <c r="C318" s="118" t="s">
        <v>517</v>
      </c>
      <c r="D318" s="117" t="s">
        <v>1474</v>
      </c>
      <c r="E318" s="117" t="s">
        <v>1475</v>
      </c>
      <c r="F318" s="117" t="s">
        <v>1476</v>
      </c>
      <c r="G318" s="117"/>
      <c r="H318" s="117" t="s">
        <v>281</v>
      </c>
      <c r="I318" s="117" t="s">
        <v>199</v>
      </c>
      <c r="J318" s="117" t="s">
        <v>199</v>
      </c>
      <c r="K318" s="117" t="s">
        <v>199</v>
      </c>
      <c r="L318" s="117" t="s">
        <v>199</v>
      </c>
      <c r="M318" s="117" t="s">
        <v>1477</v>
      </c>
      <c r="N318" s="117" t="s">
        <v>1478</v>
      </c>
      <c r="O318" s="120" t="s">
        <v>1479</v>
      </c>
      <c r="P318" s="117" t="s">
        <v>535</v>
      </c>
      <c r="Q318" s="117" t="s">
        <v>563</v>
      </c>
      <c r="R318" s="117" t="s">
        <v>537</v>
      </c>
      <c r="S318" s="121">
        <v>45323</v>
      </c>
      <c r="T318" s="121">
        <v>45383</v>
      </c>
      <c r="U318" s="121" t="s">
        <v>512</v>
      </c>
      <c r="V318" s="122"/>
      <c r="W318" s="117"/>
      <c r="X318" s="123">
        <v>0.15</v>
      </c>
      <c r="Y318" s="117" t="s">
        <v>476</v>
      </c>
      <c r="Z318" s="117" t="s">
        <v>199</v>
      </c>
      <c r="AA318" s="117" t="s">
        <v>199</v>
      </c>
      <c r="AB318" s="117" t="s">
        <v>199</v>
      </c>
      <c r="AC318" s="117" t="s">
        <v>199</v>
      </c>
      <c r="AD318" s="117" t="s">
        <v>209</v>
      </c>
      <c r="AE318" s="117" t="s">
        <v>199</v>
      </c>
      <c r="AF318" s="117" t="s">
        <v>199</v>
      </c>
      <c r="AG318" s="117" t="s">
        <v>199</v>
      </c>
      <c r="AH318" s="117" t="s">
        <v>199</v>
      </c>
      <c r="AI318" s="117" t="s">
        <v>199</v>
      </c>
      <c r="AJ318" s="117" t="s">
        <v>199</v>
      </c>
      <c r="AK318" s="117" t="s">
        <v>199</v>
      </c>
      <c r="AL318" s="117" t="s">
        <v>538</v>
      </c>
    </row>
    <row r="319" spans="2:38" s="125" customFormat="1" ht="199.5" hidden="1">
      <c r="B319" s="117" t="s">
        <v>516</v>
      </c>
      <c r="C319" s="118" t="s">
        <v>517</v>
      </c>
      <c r="D319" s="117" t="s">
        <v>1474</v>
      </c>
      <c r="E319" s="117" t="s">
        <v>1475</v>
      </c>
      <c r="F319" s="117" t="s">
        <v>1476</v>
      </c>
      <c r="G319" s="117"/>
      <c r="H319" s="117" t="s">
        <v>281</v>
      </c>
      <c r="I319" s="117" t="s">
        <v>199</v>
      </c>
      <c r="J319" s="117" t="s">
        <v>199</v>
      </c>
      <c r="K319" s="117" t="s">
        <v>199</v>
      </c>
      <c r="L319" s="117" t="s">
        <v>199</v>
      </c>
      <c r="M319" s="117" t="s">
        <v>1480</v>
      </c>
      <c r="N319" s="117" t="s">
        <v>1480</v>
      </c>
      <c r="O319" s="120" t="s">
        <v>1481</v>
      </c>
      <c r="P319" s="117" t="s">
        <v>535</v>
      </c>
      <c r="Q319" s="117" t="s">
        <v>563</v>
      </c>
      <c r="R319" s="117" t="s">
        <v>537</v>
      </c>
      <c r="S319" s="121">
        <v>45383</v>
      </c>
      <c r="T319" s="121">
        <v>45413</v>
      </c>
      <c r="U319" s="121" t="s">
        <v>281</v>
      </c>
      <c r="V319" s="122"/>
      <c r="W319" s="117"/>
      <c r="X319" s="123">
        <v>0.35</v>
      </c>
      <c r="Y319" s="117" t="s">
        <v>207</v>
      </c>
      <c r="Z319" s="117" t="s">
        <v>199</v>
      </c>
      <c r="AA319" s="117" t="s">
        <v>199</v>
      </c>
      <c r="AB319" s="117" t="s">
        <v>199</v>
      </c>
      <c r="AC319" s="117" t="s">
        <v>199</v>
      </c>
      <c r="AD319" s="117" t="s">
        <v>209</v>
      </c>
      <c r="AE319" s="117" t="s">
        <v>199</v>
      </c>
      <c r="AF319" s="117" t="s">
        <v>199</v>
      </c>
      <c r="AG319" s="117" t="s">
        <v>199</v>
      </c>
      <c r="AH319" s="117" t="s">
        <v>199</v>
      </c>
      <c r="AI319" s="117" t="s">
        <v>199</v>
      </c>
      <c r="AJ319" s="117" t="s">
        <v>199</v>
      </c>
      <c r="AK319" s="117" t="s">
        <v>199</v>
      </c>
      <c r="AL319" s="117" t="s">
        <v>538</v>
      </c>
    </row>
    <row r="320" spans="2:38" s="125" customFormat="1" ht="199.5" hidden="1">
      <c r="B320" s="117" t="s">
        <v>516</v>
      </c>
      <c r="C320" s="118" t="s">
        <v>517</v>
      </c>
      <c r="D320" s="117" t="s">
        <v>1474</v>
      </c>
      <c r="E320" s="117" t="s">
        <v>1475</v>
      </c>
      <c r="F320" s="117" t="s">
        <v>1476</v>
      </c>
      <c r="G320" s="117"/>
      <c r="H320" s="117" t="s">
        <v>281</v>
      </c>
      <c r="I320" s="117" t="s">
        <v>199</v>
      </c>
      <c r="J320" s="117" t="s">
        <v>199</v>
      </c>
      <c r="K320" s="117" t="s">
        <v>199</v>
      </c>
      <c r="L320" s="117" t="s">
        <v>199</v>
      </c>
      <c r="M320" s="117" t="s">
        <v>1482</v>
      </c>
      <c r="N320" s="117" t="s">
        <v>1482</v>
      </c>
      <c r="O320" s="120" t="s">
        <v>1483</v>
      </c>
      <c r="P320" s="117" t="s">
        <v>535</v>
      </c>
      <c r="Q320" s="117" t="s">
        <v>563</v>
      </c>
      <c r="R320" s="117" t="s">
        <v>537</v>
      </c>
      <c r="S320" s="121">
        <v>45414</v>
      </c>
      <c r="T320" s="121">
        <v>45641</v>
      </c>
      <c r="U320" s="121" t="s">
        <v>512</v>
      </c>
      <c r="V320" s="122"/>
      <c r="W320" s="117"/>
      <c r="X320" s="123">
        <v>0.5</v>
      </c>
      <c r="Y320" s="117" t="s">
        <v>476</v>
      </c>
      <c r="Z320" s="117" t="s">
        <v>199</v>
      </c>
      <c r="AA320" s="117" t="s">
        <v>199</v>
      </c>
      <c r="AB320" s="117" t="s">
        <v>199</v>
      </c>
      <c r="AC320" s="117" t="s">
        <v>199</v>
      </c>
      <c r="AD320" s="117" t="s">
        <v>209</v>
      </c>
      <c r="AE320" s="117" t="s">
        <v>199</v>
      </c>
      <c r="AF320" s="117" t="s">
        <v>199</v>
      </c>
      <c r="AG320" s="117" t="s">
        <v>199</v>
      </c>
      <c r="AH320" s="117" t="s">
        <v>199</v>
      </c>
      <c r="AI320" s="117" t="s">
        <v>199</v>
      </c>
      <c r="AJ320" s="117" t="s">
        <v>199</v>
      </c>
      <c r="AK320" s="117" t="s">
        <v>199</v>
      </c>
      <c r="AL320" s="117" t="s">
        <v>538</v>
      </c>
    </row>
    <row r="321" spans="2:38" s="125" customFormat="1" ht="199.5" hidden="1">
      <c r="B321" s="117" t="s">
        <v>516</v>
      </c>
      <c r="C321" s="118" t="s">
        <v>517</v>
      </c>
      <c r="D321" s="117" t="s">
        <v>1474</v>
      </c>
      <c r="E321" s="117" t="s">
        <v>1475</v>
      </c>
      <c r="F321" s="117" t="s">
        <v>1484</v>
      </c>
      <c r="G321" s="117"/>
      <c r="H321" s="117" t="s">
        <v>281</v>
      </c>
      <c r="I321" s="117" t="s">
        <v>199</v>
      </c>
      <c r="J321" s="117" t="s">
        <v>199</v>
      </c>
      <c r="K321" s="117" t="s">
        <v>199</v>
      </c>
      <c r="L321" s="117" t="s">
        <v>199</v>
      </c>
      <c r="M321" s="117" t="s">
        <v>1485</v>
      </c>
      <c r="N321" s="117" t="s">
        <v>1486</v>
      </c>
      <c r="O321" s="120" t="s">
        <v>1487</v>
      </c>
      <c r="P321" s="117" t="s">
        <v>535</v>
      </c>
      <c r="Q321" s="117" t="s">
        <v>536</v>
      </c>
      <c r="R321" s="117" t="s">
        <v>537</v>
      </c>
      <c r="S321" s="121">
        <v>45323</v>
      </c>
      <c r="T321" s="121">
        <v>45641</v>
      </c>
      <c r="U321" s="121" t="s">
        <v>512</v>
      </c>
      <c r="V321" s="122"/>
      <c r="W321" s="117"/>
      <c r="X321" s="123">
        <v>1</v>
      </c>
      <c r="Y321" s="117" t="s">
        <v>476</v>
      </c>
      <c r="Z321" s="117" t="s">
        <v>199</v>
      </c>
      <c r="AA321" s="117" t="s">
        <v>199</v>
      </c>
      <c r="AB321" s="117" t="s">
        <v>199</v>
      </c>
      <c r="AC321" s="117" t="s">
        <v>199</v>
      </c>
      <c r="AD321" s="117" t="s">
        <v>209</v>
      </c>
      <c r="AE321" s="117" t="s">
        <v>199</v>
      </c>
      <c r="AF321" s="117" t="s">
        <v>199</v>
      </c>
      <c r="AG321" s="117" t="s">
        <v>199</v>
      </c>
      <c r="AH321" s="117" t="s">
        <v>199</v>
      </c>
      <c r="AI321" s="117" t="s">
        <v>199</v>
      </c>
      <c r="AJ321" s="117" t="s">
        <v>199</v>
      </c>
      <c r="AK321" s="117" t="s">
        <v>199</v>
      </c>
      <c r="AL321" s="117" t="s">
        <v>1488</v>
      </c>
    </row>
    <row r="322" spans="2:38" s="125" customFormat="1" ht="199.5" hidden="1">
      <c r="B322" s="117" t="s">
        <v>516</v>
      </c>
      <c r="C322" s="118" t="s">
        <v>517</v>
      </c>
      <c r="D322" s="117" t="s">
        <v>1474</v>
      </c>
      <c r="E322" s="117" t="s">
        <v>1475</v>
      </c>
      <c r="F322" s="117" t="s">
        <v>1489</v>
      </c>
      <c r="G322" s="117"/>
      <c r="H322" s="117" t="s">
        <v>281</v>
      </c>
      <c r="I322" s="117" t="s">
        <v>199</v>
      </c>
      <c r="J322" s="117" t="s">
        <v>199</v>
      </c>
      <c r="K322" s="117" t="s">
        <v>199</v>
      </c>
      <c r="L322" s="117" t="s">
        <v>199</v>
      </c>
      <c r="M322" s="117" t="s">
        <v>1490</v>
      </c>
      <c r="N322" s="117" t="s">
        <v>1491</v>
      </c>
      <c r="O322" s="120" t="s">
        <v>1492</v>
      </c>
      <c r="P322" s="117" t="s">
        <v>535</v>
      </c>
      <c r="Q322" s="117" t="s">
        <v>536</v>
      </c>
      <c r="R322" s="117" t="s">
        <v>537</v>
      </c>
      <c r="S322" s="121">
        <v>45323</v>
      </c>
      <c r="T322" s="121">
        <v>45444</v>
      </c>
      <c r="U322" s="121" t="s">
        <v>281</v>
      </c>
      <c r="V322" s="122"/>
      <c r="W322" s="117"/>
      <c r="X322" s="123">
        <v>0.2</v>
      </c>
      <c r="Y322" s="117" t="s">
        <v>207</v>
      </c>
      <c r="Z322" s="117" t="s">
        <v>199</v>
      </c>
      <c r="AA322" s="117" t="s">
        <v>199</v>
      </c>
      <c r="AB322" s="117" t="s">
        <v>199</v>
      </c>
      <c r="AC322" s="117" t="s">
        <v>199</v>
      </c>
      <c r="AD322" s="117" t="s">
        <v>209</v>
      </c>
      <c r="AE322" s="117" t="s">
        <v>199</v>
      </c>
      <c r="AF322" s="117" t="s">
        <v>199</v>
      </c>
      <c r="AG322" s="117" t="s">
        <v>199</v>
      </c>
      <c r="AH322" s="117" t="s">
        <v>199</v>
      </c>
      <c r="AI322" s="117" t="s">
        <v>199</v>
      </c>
      <c r="AJ322" s="117" t="s">
        <v>199</v>
      </c>
      <c r="AK322" s="117" t="s">
        <v>199</v>
      </c>
      <c r="AL322" s="117" t="s">
        <v>538</v>
      </c>
    </row>
    <row r="323" spans="2:38" s="125" customFormat="1" ht="199.5" hidden="1">
      <c r="B323" s="117" t="s">
        <v>516</v>
      </c>
      <c r="C323" s="118" t="s">
        <v>517</v>
      </c>
      <c r="D323" s="117" t="s">
        <v>1474</v>
      </c>
      <c r="E323" s="117" t="s">
        <v>1475</v>
      </c>
      <c r="F323" s="117" t="s">
        <v>1489</v>
      </c>
      <c r="G323" s="117"/>
      <c r="H323" s="117" t="s">
        <v>281</v>
      </c>
      <c r="I323" s="117" t="s">
        <v>199</v>
      </c>
      <c r="J323" s="117" t="s">
        <v>199</v>
      </c>
      <c r="K323" s="117" t="s">
        <v>199</v>
      </c>
      <c r="L323" s="117" t="s">
        <v>199</v>
      </c>
      <c r="M323" s="117" t="s">
        <v>1493</v>
      </c>
      <c r="N323" s="117" t="s">
        <v>1494</v>
      </c>
      <c r="O323" s="120" t="s">
        <v>1495</v>
      </c>
      <c r="P323" s="117" t="s">
        <v>535</v>
      </c>
      <c r="Q323" s="117" t="s">
        <v>1496</v>
      </c>
      <c r="R323" s="117" t="s">
        <v>537</v>
      </c>
      <c r="S323" s="121">
        <v>45323</v>
      </c>
      <c r="T323" s="121">
        <v>45641</v>
      </c>
      <c r="U323" s="121" t="s">
        <v>512</v>
      </c>
      <c r="V323" s="122"/>
      <c r="W323" s="117"/>
      <c r="X323" s="123">
        <v>0.8</v>
      </c>
      <c r="Y323" s="117" t="s">
        <v>476</v>
      </c>
      <c r="Z323" s="117" t="s">
        <v>199</v>
      </c>
      <c r="AA323" s="117" t="s">
        <v>199</v>
      </c>
      <c r="AB323" s="117" t="s">
        <v>199</v>
      </c>
      <c r="AC323" s="117" t="s">
        <v>199</v>
      </c>
      <c r="AD323" s="117" t="s">
        <v>209</v>
      </c>
      <c r="AE323" s="117" t="s">
        <v>199</v>
      </c>
      <c r="AF323" s="117" t="s">
        <v>199</v>
      </c>
      <c r="AG323" s="117" t="s">
        <v>199</v>
      </c>
      <c r="AH323" s="117" t="s">
        <v>199</v>
      </c>
      <c r="AI323" s="117" t="s">
        <v>199</v>
      </c>
      <c r="AJ323" s="117" t="s">
        <v>199</v>
      </c>
      <c r="AK323" s="117" t="s">
        <v>199</v>
      </c>
      <c r="AL323" s="117" t="s">
        <v>538</v>
      </c>
    </row>
    <row r="324" spans="2:38" s="125" customFormat="1" ht="199.5" hidden="1">
      <c r="B324" s="117" t="s">
        <v>516</v>
      </c>
      <c r="C324" s="118" t="s">
        <v>517</v>
      </c>
      <c r="D324" s="117" t="s">
        <v>1497</v>
      </c>
      <c r="E324" s="117" t="s">
        <v>1498</v>
      </c>
      <c r="F324" s="117" t="s">
        <v>1499</v>
      </c>
      <c r="G324" s="117"/>
      <c r="H324" s="117" t="s">
        <v>281</v>
      </c>
      <c r="I324" s="117" t="s">
        <v>199</v>
      </c>
      <c r="J324" s="117" t="s">
        <v>199</v>
      </c>
      <c r="K324" s="117" t="s">
        <v>199</v>
      </c>
      <c r="L324" s="155" t="s">
        <v>199</v>
      </c>
      <c r="M324" s="117" t="s">
        <v>1500</v>
      </c>
      <c r="N324" s="117" t="s">
        <v>1501</v>
      </c>
      <c r="O324" s="120" t="s">
        <v>1502</v>
      </c>
      <c r="P324" s="117" t="s">
        <v>535</v>
      </c>
      <c r="Q324" s="117" t="s">
        <v>536</v>
      </c>
      <c r="R324" s="117" t="s">
        <v>537</v>
      </c>
      <c r="S324" s="121">
        <v>45323</v>
      </c>
      <c r="T324" s="121">
        <v>45641</v>
      </c>
      <c r="U324" s="121" t="s">
        <v>512</v>
      </c>
      <c r="V324" s="122"/>
      <c r="W324" s="117"/>
      <c r="X324" s="123">
        <v>1</v>
      </c>
      <c r="Y324" s="117" t="s">
        <v>400</v>
      </c>
      <c r="Z324" s="117" t="s">
        <v>199</v>
      </c>
      <c r="AA324" s="117" t="s">
        <v>199</v>
      </c>
      <c r="AB324" s="155" t="s">
        <v>199</v>
      </c>
      <c r="AC324" s="155" t="s">
        <v>199</v>
      </c>
      <c r="AD324" s="117" t="s">
        <v>364</v>
      </c>
      <c r="AE324" s="117" t="s">
        <v>199</v>
      </c>
      <c r="AF324" s="117" t="s">
        <v>199</v>
      </c>
      <c r="AG324" s="160" t="s">
        <v>199</v>
      </c>
      <c r="AH324" s="160" t="s">
        <v>199</v>
      </c>
      <c r="AI324" s="155" t="s">
        <v>199</v>
      </c>
      <c r="AJ324" s="117" t="s">
        <v>402</v>
      </c>
      <c r="AK324" s="117" t="s">
        <v>403</v>
      </c>
      <c r="AL324" s="117" t="s">
        <v>685</v>
      </c>
    </row>
    <row r="325" spans="2:38" s="125" customFormat="1" ht="199.5" hidden="1">
      <c r="B325" s="117" t="s">
        <v>516</v>
      </c>
      <c r="C325" s="118" t="s">
        <v>517</v>
      </c>
      <c r="D325" s="117" t="s">
        <v>1497</v>
      </c>
      <c r="E325" s="117" t="s">
        <v>1498</v>
      </c>
      <c r="F325" s="117" t="s">
        <v>1503</v>
      </c>
      <c r="G325" s="117"/>
      <c r="H325" s="117" t="s">
        <v>281</v>
      </c>
      <c r="I325" s="117" t="s">
        <v>199</v>
      </c>
      <c r="J325" s="117" t="s">
        <v>199</v>
      </c>
      <c r="K325" s="117" t="s">
        <v>199</v>
      </c>
      <c r="L325" s="155" t="s">
        <v>199</v>
      </c>
      <c r="M325" s="117" t="s">
        <v>1504</v>
      </c>
      <c r="N325" s="117" t="s">
        <v>1505</v>
      </c>
      <c r="O325" s="120" t="s">
        <v>1506</v>
      </c>
      <c r="P325" s="117" t="s">
        <v>535</v>
      </c>
      <c r="Q325" s="117" t="s">
        <v>1507</v>
      </c>
      <c r="R325" s="117" t="s">
        <v>537</v>
      </c>
      <c r="S325" s="121">
        <v>45323</v>
      </c>
      <c r="T325" s="121">
        <v>45641</v>
      </c>
      <c r="U325" s="121" t="s">
        <v>281</v>
      </c>
      <c r="V325" s="122"/>
      <c r="W325" s="117"/>
      <c r="X325" s="123">
        <v>1</v>
      </c>
      <c r="Y325" s="117" t="s">
        <v>400</v>
      </c>
      <c r="Z325" s="117" t="s">
        <v>199</v>
      </c>
      <c r="AA325" s="117" t="s">
        <v>199</v>
      </c>
      <c r="AB325" s="155" t="s">
        <v>199</v>
      </c>
      <c r="AC325" s="155" t="s">
        <v>199</v>
      </c>
      <c r="AD325" s="117" t="s">
        <v>364</v>
      </c>
      <c r="AE325" s="117" t="s">
        <v>199</v>
      </c>
      <c r="AF325" s="117" t="s">
        <v>199</v>
      </c>
      <c r="AG325" s="160" t="s">
        <v>199</v>
      </c>
      <c r="AH325" s="160" t="s">
        <v>199</v>
      </c>
      <c r="AI325" s="155" t="s">
        <v>199</v>
      </c>
      <c r="AJ325" s="117" t="s">
        <v>402</v>
      </c>
      <c r="AK325" s="117" t="s">
        <v>403</v>
      </c>
      <c r="AL325" s="117" t="s">
        <v>538</v>
      </c>
    </row>
    <row r="326" spans="2:38" s="125" customFormat="1" ht="171" hidden="1">
      <c r="B326" s="117" t="s">
        <v>453</v>
      </c>
      <c r="C326" s="117" t="s">
        <v>859</v>
      </c>
      <c r="D326" s="117" t="s">
        <v>1508</v>
      </c>
      <c r="E326" s="117" t="s">
        <v>1509</v>
      </c>
      <c r="F326" s="117" t="s">
        <v>1510</v>
      </c>
      <c r="G326" s="117"/>
      <c r="H326" s="117" t="s">
        <v>1511</v>
      </c>
      <c r="I326" s="117" t="s">
        <v>1512</v>
      </c>
      <c r="J326" s="117" t="s">
        <v>1513</v>
      </c>
      <c r="K326" s="117" t="s">
        <v>199</v>
      </c>
      <c r="L326" s="117" t="s">
        <v>199</v>
      </c>
      <c r="M326" s="117" t="s">
        <v>1514</v>
      </c>
      <c r="N326" s="117" t="s">
        <v>1515</v>
      </c>
      <c r="O326" s="120" t="s">
        <v>1516</v>
      </c>
      <c r="P326" s="117" t="s">
        <v>292</v>
      </c>
      <c r="Q326" s="117" t="s">
        <v>1517</v>
      </c>
      <c r="R326" s="117" t="s">
        <v>280</v>
      </c>
      <c r="S326" s="121">
        <v>45292</v>
      </c>
      <c r="T326" s="121">
        <v>45350</v>
      </c>
      <c r="U326" s="121" t="s">
        <v>50</v>
      </c>
      <c r="V326" s="164">
        <v>21360746</v>
      </c>
      <c r="W326" s="120" t="s">
        <v>1518</v>
      </c>
      <c r="X326" s="120">
        <v>20</v>
      </c>
      <c r="Y326" s="117" t="s">
        <v>1519</v>
      </c>
      <c r="Z326" s="117" t="s">
        <v>208</v>
      </c>
      <c r="AA326" s="117" t="s">
        <v>354</v>
      </c>
      <c r="AB326" s="117" t="s">
        <v>199</v>
      </c>
      <c r="AC326" s="155" t="s">
        <v>199</v>
      </c>
      <c r="AD326" s="117" t="s">
        <v>1520</v>
      </c>
      <c r="AE326" s="117" t="s">
        <v>248</v>
      </c>
      <c r="AF326" s="117" t="s">
        <v>199</v>
      </c>
      <c r="AG326" s="160" t="s">
        <v>199</v>
      </c>
      <c r="AH326" s="160" t="s">
        <v>199</v>
      </c>
      <c r="AI326" s="155" t="s">
        <v>199</v>
      </c>
      <c r="AJ326" s="117" t="s">
        <v>199</v>
      </c>
      <c r="AK326" s="117" t="s">
        <v>199</v>
      </c>
      <c r="AL326" s="117" t="s">
        <v>294</v>
      </c>
    </row>
    <row r="327" spans="2:38" s="125" customFormat="1" ht="171" hidden="1">
      <c r="B327" s="117" t="s">
        <v>453</v>
      </c>
      <c r="C327" s="117" t="s">
        <v>859</v>
      </c>
      <c r="D327" s="117" t="s">
        <v>1508</v>
      </c>
      <c r="E327" s="117" t="s">
        <v>1509</v>
      </c>
      <c r="F327" s="117" t="s">
        <v>1510</v>
      </c>
      <c r="G327" s="117"/>
      <c r="H327" s="117" t="s">
        <v>1511</v>
      </c>
      <c r="I327" s="117" t="s">
        <v>1512</v>
      </c>
      <c r="J327" s="117" t="s">
        <v>1513</v>
      </c>
      <c r="K327" s="117" t="s">
        <v>199</v>
      </c>
      <c r="L327" s="117" t="s">
        <v>199</v>
      </c>
      <c r="M327" s="117" t="s">
        <v>1521</v>
      </c>
      <c r="N327" s="117" t="s">
        <v>1522</v>
      </c>
      <c r="O327" s="120" t="s">
        <v>1523</v>
      </c>
      <c r="P327" s="117" t="s">
        <v>1524</v>
      </c>
      <c r="Q327" s="117" t="s">
        <v>1525</v>
      </c>
      <c r="R327" s="121" t="s">
        <v>50</v>
      </c>
      <c r="S327" s="121">
        <v>45292</v>
      </c>
      <c r="T327" s="121">
        <v>45016</v>
      </c>
      <c r="U327" s="117" t="s">
        <v>280</v>
      </c>
      <c r="V327" s="122" t="s">
        <v>199</v>
      </c>
      <c r="W327" s="117" t="s">
        <v>199</v>
      </c>
      <c r="X327" s="120">
        <v>70</v>
      </c>
      <c r="Y327" s="117" t="s">
        <v>1519</v>
      </c>
      <c r="Z327" s="117" t="s">
        <v>208</v>
      </c>
      <c r="AA327" s="117" t="s">
        <v>354</v>
      </c>
      <c r="AB327" s="117" t="s">
        <v>199</v>
      </c>
      <c r="AC327" s="155" t="s">
        <v>199</v>
      </c>
      <c r="AD327" s="117" t="s">
        <v>1520</v>
      </c>
      <c r="AE327" s="117" t="s">
        <v>199</v>
      </c>
      <c r="AF327" s="117" t="s">
        <v>199</v>
      </c>
      <c r="AG327" s="160" t="s">
        <v>199</v>
      </c>
      <c r="AH327" s="160" t="s">
        <v>199</v>
      </c>
      <c r="AI327" s="155" t="s">
        <v>199</v>
      </c>
      <c r="AJ327" s="117" t="s">
        <v>199</v>
      </c>
      <c r="AK327" s="117" t="s">
        <v>199</v>
      </c>
      <c r="AL327" s="117" t="s">
        <v>294</v>
      </c>
    </row>
    <row r="328" spans="2:38" s="125" customFormat="1" ht="171" hidden="1">
      <c r="B328" s="117" t="s">
        <v>453</v>
      </c>
      <c r="C328" s="117" t="s">
        <v>859</v>
      </c>
      <c r="D328" s="117" t="s">
        <v>1508</v>
      </c>
      <c r="E328" s="117" t="s">
        <v>1509</v>
      </c>
      <c r="F328" s="117" t="s">
        <v>1510</v>
      </c>
      <c r="G328" s="117"/>
      <c r="H328" s="117" t="s">
        <v>1511</v>
      </c>
      <c r="I328" s="117" t="s">
        <v>1512</v>
      </c>
      <c r="J328" s="117" t="s">
        <v>1513</v>
      </c>
      <c r="K328" s="117" t="s">
        <v>199</v>
      </c>
      <c r="L328" s="117" t="s">
        <v>199</v>
      </c>
      <c r="M328" s="117" t="s">
        <v>1526</v>
      </c>
      <c r="N328" s="117" t="s">
        <v>1527</v>
      </c>
      <c r="O328" s="120" t="s">
        <v>1528</v>
      </c>
      <c r="P328" s="117" t="s">
        <v>1524</v>
      </c>
      <c r="Q328" s="117" t="s">
        <v>332</v>
      </c>
      <c r="R328" s="121" t="s">
        <v>50</v>
      </c>
      <c r="S328" s="121">
        <v>45383</v>
      </c>
      <c r="T328" s="121">
        <v>45046</v>
      </c>
      <c r="U328" s="117" t="s">
        <v>280</v>
      </c>
      <c r="V328" s="122" t="s">
        <v>199</v>
      </c>
      <c r="W328" s="117" t="s">
        <v>199</v>
      </c>
      <c r="X328" s="120">
        <v>10</v>
      </c>
      <c r="Y328" s="117" t="s">
        <v>208</v>
      </c>
      <c r="Z328" s="117" t="s">
        <v>354</v>
      </c>
      <c r="AA328" s="117" t="s">
        <v>199</v>
      </c>
      <c r="AB328" s="155" t="s">
        <v>199</v>
      </c>
      <c r="AC328" s="155" t="s">
        <v>199</v>
      </c>
      <c r="AD328" s="117" t="s">
        <v>1520</v>
      </c>
      <c r="AE328" s="117" t="s">
        <v>199</v>
      </c>
      <c r="AF328" s="117" t="s">
        <v>199</v>
      </c>
      <c r="AG328" s="160" t="s">
        <v>199</v>
      </c>
      <c r="AH328" s="160" t="s">
        <v>199</v>
      </c>
      <c r="AI328" s="155" t="s">
        <v>199</v>
      </c>
      <c r="AJ328" s="117" t="s">
        <v>199</v>
      </c>
      <c r="AK328" s="117" t="s">
        <v>199</v>
      </c>
      <c r="AL328" s="117" t="s">
        <v>294</v>
      </c>
    </row>
    <row r="329" spans="2:38" s="125" customFormat="1" ht="171" hidden="1">
      <c r="B329" s="117" t="s">
        <v>453</v>
      </c>
      <c r="C329" s="117" t="s">
        <v>859</v>
      </c>
      <c r="D329" s="117" t="s">
        <v>1508</v>
      </c>
      <c r="E329" s="117" t="s">
        <v>1509</v>
      </c>
      <c r="F329" s="117" t="s">
        <v>1529</v>
      </c>
      <c r="G329" s="117"/>
      <c r="H329" s="117" t="s">
        <v>1511</v>
      </c>
      <c r="I329" s="117" t="s">
        <v>1512</v>
      </c>
      <c r="J329" s="117" t="s">
        <v>1513</v>
      </c>
      <c r="K329" s="117" t="s">
        <v>199</v>
      </c>
      <c r="L329" s="117" t="s">
        <v>199</v>
      </c>
      <c r="M329" s="117" t="s">
        <v>1530</v>
      </c>
      <c r="N329" s="117" t="s">
        <v>1531</v>
      </c>
      <c r="O329" s="120" t="s">
        <v>1516</v>
      </c>
      <c r="P329" s="117" t="s">
        <v>292</v>
      </c>
      <c r="Q329" s="117" t="s">
        <v>1517</v>
      </c>
      <c r="R329" s="117" t="s">
        <v>280</v>
      </c>
      <c r="S329" s="121">
        <v>45352</v>
      </c>
      <c r="T329" s="121">
        <v>45596</v>
      </c>
      <c r="U329" s="121" t="s">
        <v>50</v>
      </c>
      <c r="V329" s="164">
        <v>64082238</v>
      </c>
      <c r="W329" s="120" t="s">
        <v>1518</v>
      </c>
      <c r="Y329" s="117" t="s">
        <v>208</v>
      </c>
      <c r="Z329" s="117" t="s">
        <v>354</v>
      </c>
      <c r="AA329" s="117" t="s">
        <v>199</v>
      </c>
      <c r="AB329" s="155" t="s">
        <v>199</v>
      </c>
      <c r="AC329" s="155" t="s">
        <v>199</v>
      </c>
      <c r="AD329" s="117" t="s">
        <v>1520</v>
      </c>
      <c r="AE329" s="117" t="s">
        <v>248</v>
      </c>
      <c r="AF329" s="117" t="s">
        <v>199</v>
      </c>
      <c r="AG329" s="160" t="s">
        <v>199</v>
      </c>
      <c r="AH329" s="160" t="s">
        <v>199</v>
      </c>
      <c r="AI329" s="155" t="s">
        <v>199</v>
      </c>
      <c r="AJ329" s="117" t="s">
        <v>199</v>
      </c>
      <c r="AK329" s="117" t="s">
        <v>199</v>
      </c>
      <c r="AL329" s="117" t="s">
        <v>294</v>
      </c>
    </row>
    <row r="330" spans="2:38" s="125" customFormat="1" ht="171" hidden="1">
      <c r="B330" s="117" t="s">
        <v>453</v>
      </c>
      <c r="C330" s="117" t="s">
        <v>859</v>
      </c>
      <c r="D330" s="117" t="s">
        <v>1508</v>
      </c>
      <c r="E330" s="117" t="s">
        <v>1509</v>
      </c>
      <c r="F330" s="117" t="s">
        <v>1529</v>
      </c>
      <c r="G330" s="117"/>
      <c r="H330" s="117" t="s">
        <v>1511</v>
      </c>
      <c r="I330" s="117" t="s">
        <v>1512</v>
      </c>
      <c r="J330" s="117" t="s">
        <v>1513</v>
      </c>
      <c r="K330" s="117" t="s">
        <v>199</v>
      </c>
      <c r="L330" s="117" t="s">
        <v>199</v>
      </c>
      <c r="M330" s="117" t="s">
        <v>1532</v>
      </c>
      <c r="N330" s="117" t="s">
        <v>1533</v>
      </c>
      <c r="O330" s="120" t="s">
        <v>1534</v>
      </c>
      <c r="P330" s="117" t="s">
        <v>1524</v>
      </c>
      <c r="Q330" s="117" t="s">
        <v>332</v>
      </c>
      <c r="R330" s="121" t="s">
        <v>50</v>
      </c>
      <c r="S330" s="121">
        <v>45597</v>
      </c>
      <c r="T330" s="121">
        <v>45626</v>
      </c>
      <c r="U330" s="117" t="s">
        <v>280</v>
      </c>
      <c r="V330" s="155" t="s">
        <v>199</v>
      </c>
      <c r="W330" s="155" t="s">
        <v>199</v>
      </c>
      <c r="Y330" s="117" t="s">
        <v>208</v>
      </c>
      <c r="Z330" s="117" t="s">
        <v>354</v>
      </c>
      <c r="AA330" s="117" t="s">
        <v>199</v>
      </c>
      <c r="AB330" s="155" t="s">
        <v>199</v>
      </c>
      <c r="AC330" s="155" t="s">
        <v>199</v>
      </c>
      <c r="AD330" s="117" t="s">
        <v>1520</v>
      </c>
      <c r="AE330" s="117" t="s">
        <v>199</v>
      </c>
      <c r="AF330" s="117" t="s">
        <v>199</v>
      </c>
      <c r="AG330" s="160" t="s">
        <v>199</v>
      </c>
      <c r="AH330" s="160" t="s">
        <v>199</v>
      </c>
      <c r="AI330" s="155" t="s">
        <v>199</v>
      </c>
      <c r="AJ330" s="117" t="s">
        <v>199</v>
      </c>
      <c r="AK330" s="117" t="s">
        <v>199</v>
      </c>
      <c r="AL330" s="117" t="s">
        <v>294</v>
      </c>
    </row>
    <row r="331" spans="2:38" s="125" customFormat="1" ht="171" hidden="1">
      <c r="B331" s="117" t="s">
        <v>453</v>
      </c>
      <c r="C331" s="117" t="s">
        <v>859</v>
      </c>
      <c r="D331" s="117" t="s">
        <v>1508</v>
      </c>
      <c r="E331" s="117" t="s">
        <v>1509</v>
      </c>
      <c r="F331" s="117" t="s">
        <v>1535</v>
      </c>
      <c r="G331" s="117"/>
      <c r="H331" s="117" t="s">
        <v>1511</v>
      </c>
      <c r="I331" s="117" t="s">
        <v>1512</v>
      </c>
      <c r="J331" s="117" t="s">
        <v>1513</v>
      </c>
      <c r="K331" s="117" t="s">
        <v>199</v>
      </c>
      <c r="L331" s="117" t="s">
        <v>199</v>
      </c>
      <c r="M331" s="117" t="s">
        <v>1536</v>
      </c>
      <c r="N331" s="117" t="s">
        <v>1537</v>
      </c>
      <c r="O331" s="120" t="s">
        <v>1538</v>
      </c>
      <c r="P331" s="117" t="s">
        <v>292</v>
      </c>
      <c r="Q331" s="117" t="s">
        <v>1539</v>
      </c>
      <c r="R331" s="117" t="s">
        <v>280</v>
      </c>
      <c r="S331" s="121">
        <v>45597</v>
      </c>
      <c r="T331" s="121">
        <v>45611</v>
      </c>
      <c r="U331" s="121" t="s">
        <v>50</v>
      </c>
      <c r="V331" s="165" t="s">
        <v>199</v>
      </c>
      <c r="W331" s="155" t="s">
        <v>199</v>
      </c>
      <c r="Y331" s="117" t="s">
        <v>208</v>
      </c>
      <c r="Z331" s="117" t="s">
        <v>354</v>
      </c>
      <c r="AA331" s="117" t="s">
        <v>199</v>
      </c>
      <c r="AB331" s="155" t="s">
        <v>199</v>
      </c>
      <c r="AC331" s="155" t="s">
        <v>199</v>
      </c>
      <c r="AD331" s="117" t="s">
        <v>1520</v>
      </c>
      <c r="AE331" s="117" t="s">
        <v>199</v>
      </c>
      <c r="AF331" s="117" t="s">
        <v>199</v>
      </c>
      <c r="AG331" s="160" t="s">
        <v>199</v>
      </c>
      <c r="AH331" s="160" t="s">
        <v>199</v>
      </c>
      <c r="AI331" s="155" t="s">
        <v>199</v>
      </c>
      <c r="AJ331" s="117" t="s">
        <v>199</v>
      </c>
      <c r="AK331" s="117" t="s">
        <v>199</v>
      </c>
      <c r="AL331" s="117" t="s">
        <v>294</v>
      </c>
    </row>
    <row r="332" spans="2:38" s="125" customFormat="1" ht="171" hidden="1">
      <c r="B332" s="117" t="s">
        <v>453</v>
      </c>
      <c r="C332" s="117" t="s">
        <v>859</v>
      </c>
      <c r="D332" s="117" t="s">
        <v>1508</v>
      </c>
      <c r="E332" s="117" t="s">
        <v>1509</v>
      </c>
      <c r="F332" s="117" t="s">
        <v>1540</v>
      </c>
      <c r="G332" s="117"/>
      <c r="H332" s="117" t="s">
        <v>1511</v>
      </c>
      <c r="I332" s="117" t="s">
        <v>1512</v>
      </c>
      <c r="J332" s="117" t="s">
        <v>1513</v>
      </c>
      <c r="K332" s="117" t="s">
        <v>199</v>
      </c>
      <c r="L332" s="117" t="s">
        <v>199</v>
      </c>
      <c r="M332" s="117" t="s">
        <v>1541</v>
      </c>
      <c r="N332" s="117" t="s">
        <v>1542</v>
      </c>
      <c r="O332" s="120" t="s">
        <v>1543</v>
      </c>
      <c r="P332" s="117" t="s">
        <v>292</v>
      </c>
      <c r="Q332" s="117" t="s">
        <v>1517</v>
      </c>
      <c r="R332" s="117" t="s">
        <v>280</v>
      </c>
      <c r="S332" s="121">
        <v>45627</v>
      </c>
      <c r="T332" s="121">
        <v>45641</v>
      </c>
      <c r="U332" s="121" t="s">
        <v>50</v>
      </c>
      <c r="V332" s="165" t="s">
        <v>199</v>
      </c>
      <c r="W332" s="155" t="s">
        <v>199</v>
      </c>
      <c r="Y332" s="117" t="s">
        <v>208</v>
      </c>
      <c r="Z332" s="117" t="s">
        <v>354</v>
      </c>
      <c r="AA332" s="117" t="s">
        <v>199</v>
      </c>
      <c r="AB332" s="155" t="s">
        <v>199</v>
      </c>
      <c r="AC332" s="155" t="s">
        <v>199</v>
      </c>
      <c r="AD332" s="117" t="s">
        <v>1520</v>
      </c>
      <c r="AE332" s="117" t="s">
        <v>199</v>
      </c>
      <c r="AF332" s="117" t="s">
        <v>199</v>
      </c>
      <c r="AG332" s="160" t="s">
        <v>199</v>
      </c>
      <c r="AH332" s="160" t="s">
        <v>199</v>
      </c>
      <c r="AI332" s="155" t="s">
        <v>199</v>
      </c>
      <c r="AJ332" s="117" t="s">
        <v>199</v>
      </c>
      <c r="AK332" s="117" t="s">
        <v>199</v>
      </c>
      <c r="AL332" s="117" t="s">
        <v>294</v>
      </c>
    </row>
    <row r="333" spans="2:38" s="125" customFormat="1" ht="171" hidden="1">
      <c r="B333" s="117" t="s">
        <v>453</v>
      </c>
      <c r="C333" s="117" t="s">
        <v>859</v>
      </c>
      <c r="D333" s="117" t="s">
        <v>1508</v>
      </c>
      <c r="E333" s="117" t="s">
        <v>1509</v>
      </c>
      <c r="F333" s="117" t="s">
        <v>1540</v>
      </c>
      <c r="G333" s="117"/>
      <c r="H333" s="117" t="s">
        <v>1511</v>
      </c>
      <c r="I333" s="117" t="s">
        <v>1512</v>
      </c>
      <c r="J333" s="117" t="s">
        <v>1513</v>
      </c>
      <c r="K333" s="117" t="s">
        <v>199</v>
      </c>
      <c r="L333" s="117" t="s">
        <v>199</v>
      </c>
      <c r="M333" s="117" t="s">
        <v>1544</v>
      </c>
      <c r="N333" s="117" t="s">
        <v>1545</v>
      </c>
      <c r="O333" s="120" t="s">
        <v>1546</v>
      </c>
      <c r="P333" s="117" t="s">
        <v>1547</v>
      </c>
      <c r="Q333" s="117" t="s">
        <v>1548</v>
      </c>
      <c r="R333" s="121" t="s">
        <v>50</v>
      </c>
      <c r="S333" s="121">
        <v>45627</v>
      </c>
      <c r="T333" s="121">
        <v>45641</v>
      </c>
      <c r="U333" s="117" t="s">
        <v>280</v>
      </c>
      <c r="V333" s="155" t="s">
        <v>199</v>
      </c>
      <c r="W333" s="155" t="s">
        <v>199</v>
      </c>
      <c r="Y333" s="117" t="s">
        <v>208</v>
      </c>
      <c r="Z333" s="117" t="s">
        <v>354</v>
      </c>
      <c r="AA333" s="117" t="s">
        <v>199</v>
      </c>
      <c r="AB333" s="155" t="s">
        <v>199</v>
      </c>
      <c r="AC333" s="155" t="s">
        <v>199</v>
      </c>
      <c r="AD333" s="117" t="s">
        <v>1520</v>
      </c>
      <c r="AE333" s="117" t="s">
        <v>199</v>
      </c>
      <c r="AF333" s="117" t="s">
        <v>199</v>
      </c>
      <c r="AG333" s="160" t="s">
        <v>199</v>
      </c>
      <c r="AH333" s="160" t="s">
        <v>199</v>
      </c>
      <c r="AI333" s="155" t="s">
        <v>199</v>
      </c>
      <c r="AJ333" s="117" t="s">
        <v>199</v>
      </c>
      <c r="AK333" s="117" t="s">
        <v>199</v>
      </c>
      <c r="AL333" s="117" t="s">
        <v>294</v>
      </c>
    </row>
    <row r="334" spans="2:38" s="125" customFormat="1" ht="142.5" hidden="1">
      <c r="B334" s="117" t="s">
        <v>193</v>
      </c>
      <c r="C334" s="118" t="s">
        <v>1411</v>
      </c>
      <c r="D334" s="117" t="s">
        <v>1549</v>
      </c>
      <c r="E334" s="128" t="s">
        <v>1557</v>
      </c>
      <c r="F334" s="128" t="s">
        <v>1550</v>
      </c>
      <c r="G334" s="128"/>
      <c r="H334" s="117" t="s">
        <v>1511</v>
      </c>
      <c r="I334" s="117" t="s">
        <v>199</v>
      </c>
      <c r="J334" s="117" t="s">
        <v>199</v>
      </c>
      <c r="K334" s="117" t="s">
        <v>199</v>
      </c>
      <c r="L334" s="117" t="s">
        <v>199</v>
      </c>
      <c r="M334" s="128" t="s">
        <v>1551</v>
      </c>
      <c r="N334" s="120" t="s">
        <v>1552</v>
      </c>
      <c r="O334" s="117" t="s">
        <v>1553</v>
      </c>
      <c r="P334" s="117" t="s">
        <v>298</v>
      </c>
      <c r="Q334" s="117"/>
      <c r="R334" s="117" t="s">
        <v>280</v>
      </c>
      <c r="S334" s="121">
        <v>45292</v>
      </c>
      <c r="T334" s="121">
        <v>45626</v>
      </c>
      <c r="U334" s="166" t="s">
        <v>280</v>
      </c>
      <c r="V334" s="164" t="s">
        <v>1554</v>
      </c>
      <c r="W334" s="120" t="s">
        <v>1555</v>
      </c>
      <c r="Y334" s="120" t="s">
        <v>245</v>
      </c>
      <c r="Z334" s="117" t="s">
        <v>1556</v>
      </c>
      <c r="AA334" s="117" t="s">
        <v>199</v>
      </c>
      <c r="AB334" s="155" t="s">
        <v>199</v>
      </c>
      <c r="AC334" s="155" t="s">
        <v>199</v>
      </c>
      <c r="AD334" s="117" t="s">
        <v>487</v>
      </c>
      <c r="AE334" s="117" t="s">
        <v>248</v>
      </c>
      <c r="AF334" s="160" t="s">
        <v>199</v>
      </c>
      <c r="AG334" s="160" t="s">
        <v>199</v>
      </c>
      <c r="AH334" s="155" t="s">
        <v>199</v>
      </c>
      <c r="AI334" s="155" t="s">
        <v>199</v>
      </c>
      <c r="AJ334" s="117" t="s">
        <v>199</v>
      </c>
      <c r="AK334" s="117" t="s">
        <v>199</v>
      </c>
      <c r="AL334" s="117" t="s">
        <v>283</v>
      </c>
    </row>
    <row r="335" spans="2:38" s="125" customFormat="1" ht="142.5" hidden="1">
      <c r="B335" s="117" t="s">
        <v>193</v>
      </c>
      <c r="C335" s="118" t="s">
        <v>1411</v>
      </c>
      <c r="D335" s="117" t="s">
        <v>1549</v>
      </c>
      <c r="E335" s="128" t="s">
        <v>1557</v>
      </c>
      <c r="F335" s="128" t="s">
        <v>1550</v>
      </c>
      <c r="G335" s="128"/>
      <c r="H335" s="117" t="s">
        <v>1511</v>
      </c>
      <c r="I335" s="117" t="s">
        <v>199</v>
      </c>
      <c r="J335" s="117" t="s">
        <v>199</v>
      </c>
      <c r="K335" s="117" t="s">
        <v>199</v>
      </c>
      <c r="L335" s="117" t="s">
        <v>199</v>
      </c>
      <c r="M335" s="128" t="s">
        <v>1558</v>
      </c>
      <c r="N335" s="117" t="s">
        <v>1559</v>
      </c>
      <c r="O335" s="117" t="s">
        <v>1560</v>
      </c>
      <c r="P335" s="117" t="s">
        <v>298</v>
      </c>
      <c r="Q335" s="117"/>
      <c r="R335" s="117" t="s">
        <v>280</v>
      </c>
      <c r="S335" s="121">
        <v>45292</v>
      </c>
      <c r="T335" s="121">
        <v>45412</v>
      </c>
      <c r="U335" s="121" t="s">
        <v>281</v>
      </c>
      <c r="V335" s="164">
        <v>21720848</v>
      </c>
      <c r="W335" s="117">
        <v>165</v>
      </c>
      <c r="X335" s="123"/>
      <c r="Y335" s="117" t="s">
        <v>245</v>
      </c>
      <c r="Z335" s="117" t="s">
        <v>199</v>
      </c>
      <c r="AA335" s="117" t="s">
        <v>199</v>
      </c>
      <c r="AB335" s="117" t="s">
        <v>199</v>
      </c>
      <c r="AC335" s="117" t="s">
        <v>199</v>
      </c>
      <c r="AD335" s="117" t="s">
        <v>832</v>
      </c>
      <c r="AE335" s="117" t="s">
        <v>248</v>
      </c>
      <c r="AF335" s="117" t="s">
        <v>199</v>
      </c>
      <c r="AG335" s="117" t="s">
        <v>199</v>
      </c>
      <c r="AH335" s="117" t="s">
        <v>199</v>
      </c>
      <c r="AI335" s="117" t="s">
        <v>199</v>
      </c>
      <c r="AJ335" s="117" t="s">
        <v>199</v>
      </c>
      <c r="AK335" s="117" t="s">
        <v>199</v>
      </c>
      <c r="AL335" s="117" t="s">
        <v>283</v>
      </c>
    </row>
    <row r="336" spans="2:38" s="125" customFormat="1" ht="142.5" hidden="1">
      <c r="B336" s="117" t="s">
        <v>193</v>
      </c>
      <c r="C336" s="118" t="s">
        <v>1411</v>
      </c>
      <c r="D336" s="117" t="s">
        <v>1549</v>
      </c>
      <c r="E336" s="128" t="s">
        <v>1557</v>
      </c>
      <c r="F336" s="128" t="s">
        <v>1550</v>
      </c>
      <c r="G336" s="128"/>
      <c r="H336" s="117" t="s">
        <v>1511</v>
      </c>
      <c r="I336" s="117" t="s">
        <v>199</v>
      </c>
      <c r="J336" s="117" t="s">
        <v>199</v>
      </c>
      <c r="K336" s="117" t="s">
        <v>199</v>
      </c>
      <c r="L336" s="117" t="s">
        <v>199</v>
      </c>
      <c r="M336" s="128" t="s">
        <v>1561</v>
      </c>
      <c r="N336" s="117" t="s">
        <v>1559</v>
      </c>
      <c r="O336" s="117" t="s">
        <v>1562</v>
      </c>
      <c r="P336" s="117" t="s">
        <v>298</v>
      </c>
      <c r="Q336" s="117"/>
      <c r="R336" s="117" t="s">
        <v>280</v>
      </c>
      <c r="S336" s="121">
        <v>45413</v>
      </c>
      <c r="T336" s="135">
        <v>45535</v>
      </c>
      <c r="U336" s="121" t="s">
        <v>281</v>
      </c>
      <c r="V336" s="164" t="s">
        <v>1563</v>
      </c>
      <c r="W336" s="117">
        <v>165</v>
      </c>
      <c r="X336" s="123"/>
      <c r="Y336" s="117" t="s">
        <v>245</v>
      </c>
      <c r="Z336" s="117" t="s">
        <v>199</v>
      </c>
      <c r="AA336" s="117" t="s">
        <v>199</v>
      </c>
      <c r="AB336" s="117" t="s">
        <v>199</v>
      </c>
      <c r="AC336" s="117" t="s">
        <v>199</v>
      </c>
      <c r="AD336" s="117" t="s">
        <v>832</v>
      </c>
      <c r="AE336" s="117" t="s">
        <v>248</v>
      </c>
      <c r="AF336" s="117" t="s">
        <v>199</v>
      </c>
      <c r="AG336" s="117" t="s">
        <v>199</v>
      </c>
      <c r="AH336" s="117" t="s">
        <v>199</v>
      </c>
      <c r="AI336" s="117" t="s">
        <v>199</v>
      </c>
      <c r="AJ336" s="117" t="s">
        <v>199</v>
      </c>
      <c r="AK336" s="117" t="s">
        <v>199</v>
      </c>
      <c r="AL336" s="117" t="s">
        <v>283</v>
      </c>
    </row>
    <row r="337" spans="2:38" s="125" customFormat="1" ht="142.5" hidden="1">
      <c r="B337" s="117" t="s">
        <v>193</v>
      </c>
      <c r="C337" s="118" t="s">
        <v>1411</v>
      </c>
      <c r="D337" s="117" t="s">
        <v>1549</v>
      </c>
      <c r="E337" s="128" t="s">
        <v>1557</v>
      </c>
      <c r="F337" s="128" t="s">
        <v>1550</v>
      </c>
      <c r="G337" s="128"/>
      <c r="H337" s="117" t="s">
        <v>1511</v>
      </c>
      <c r="I337" s="117" t="s">
        <v>199</v>
      </c>
      <c r="J337" s="117" t="s">
        <v>199</v>
      </c>
      <c r="K337" s="117" t="s">
        <v>199</v>
      </c>
      <c r="L337" s="117" t="s">
        <v>199</v>
      </c>
      <c r="M337" s="128" t="s">
        <v>1564</v>
      </c>
      <c r="N337" s="117" t="s">
        <v>1559</v>
      </c>
      <c r="O337" s="117" t="s">
        <v>1565</v>
      </c>
      <c r="P337" s="117" t="s">
        <v>298</v>
      </c>
      <c r="Q337" s="117"/>
      <c r="R337" s="117" t="s">
        <v>280</v>
      </c>
      <c r="S337" s="121">
        <v>45536</v>
      </c>
      <c r="T337" s="135">
        <v>45626</v>
      </c>
      <c r="U337" s="121" t="s">
        <v>281</v>
      </c>
      <c r="V337" s="122" t="s">
        <v>199</v>
      </c>
      <c r="W337" s="117" t="s">
        <v>199</v>
      </c>
      <c r="X337" s="123"/>
      <c r="Y337" s="117" t="s">
        <v>245</v>
      </c>
      <c r="Z337" s="117" t="s">
        <v>199</v>
      </c>
      <c r="AA337" s="117" t="s">
        <v>199</v>
      </c>
      <c r="AB337" s="117" t="s">
        <v>199</v>
      </c>
      <c r="AC337" s="117" t="s">
        <v>199</v>
      </c>
      <c r="AD337" s="117" t="s">
        <v>832</v>
      </c>
      <c r="AE337" s="117" t="s">
        <v>199</v>
      </c>
      <c r="AF337" s="117" t="s">
        <v>199</v>
      </c>
      <c r="AG337" s="117" t="s">
        <v>199</v>
      </c>
      <c r="AH337" s="117" t="s">
        <v>199</v>
      </c>
      <c r="AI337" s="117" t="s">
        <v>199</v>
      </c>
      <c r="AJ337" s="117" t="s">
        <v>199</v>
      </c>
      <c r="AK337" s="117" t="s">
        <v>199</v>
      </c>
      <c r="AL337" s="117" t="s">
        <v>283</v>
      </c>
    </row>
    <row r="338" spans="2:38" s="125" customFormat="1">
      <c r="AE338" s="167"/>
      <c r="AF338" s="167"/>
      <c r="AG338" s="167"/>
      <c r="AH338" s="167"/>
    </row>
  </sheetData>
  <autoFilter ref="A8:AL337" xr:uid="{00000000-0001-0000-0000-000000000000}">
    <filterColumn colId="8" showButton="0"/>
    <filterColumn colId="9" showButton="0"/>
    <filterColumn colId="10" showButton="0"/>
    <filterColumn colId="17">
      <filters>
        <filter val="Oficina de Control Interno"/>
      </filters>
    </filterColumn>
    <filterColumn colId="24" showButton="0"/>
    <filterColumn colId="25" showButton="0"/>
    <filterColumn colId="26" showButton="0"/>
    <filterColumn colId="27" showButton="0"/>
    <filterColumn colId="29" showButton="0"/>
    <filterColumn colId="30" showButton="0"/>
    <filterColumn colId="31" showButton="0"/>
    <filterColumn colId="32" showButton="0"/>
    <filterColumn colId="33" showButton="0"/>
    <filterColumn colId="35" showButton="0"/>
  </autoFilter>
  <mergeCells count="29">
    <mergeCell ref="B8:B9"/>
    <mergeCell ref="C8:C9"/>
    <mergeCell ref="D8:D9"/>
    <mergeCell ref="E8:E9"/>
    <mergeCell ref="F8:F9"/>
    <mergeCell ref="B2:B5"/>
    <mergeCell ref="C2:C3"/>
    <mergeCell ref="D2:AJ3"/>
    <mergeCell ref="C4:C5"/>
    <mergeCell ref="D4:AJ5"/>
    <mergeCell ref="U8:U9"/>
    <mergeCell ref="G8:G9"/>
    <mergeCell ref="H8:H9"/>
    <mergeCell ref="I8:L9"/>
    <mergeCell ref="M8:M9"/>
    <mergeCell ref="N8:N9"/>
    <mergeCell ref="O8:O9"/>
    <mergeCell ref="P8:P9"/>
    <mergeCell ref="Q8:Q9"/>
    <mergeCell ref="R8:R9"/>
    <mergeCell ref="S8:S9"/>
    <mergeCell ref="T8:T9"/>
    <mergeCell ref="AL8:AL9"/>
    <mergeCell ref="V8:V9"/>
    <mergeCell ref="W8:W9"/>
    <mergeCell ref="X8:X9"/>
    <mergeCell ref="Y8:AC9"/>
    <mergeCell ref="AD8:AI9"/>
    <mergeCell ref="AJ8:AK8"/>
  </mergeCells>
  <conditionalFormatting sqref="AL226:AL227">
    <cfRule type="expression" dxfId="3" priority="1">
      <formula>$AD226&lt;&gt;""</formula>
    </cfRule>
  </conditionalFormatting>
  <dataValidations count="27">
    <dataValidation type="list" allowBlank="1" showInputMessage="1" showErrorMessage="1" sqref="B10:B275 B288:B337" xr:uid="{150099E6-EFD9-4001-B5C1-566800873D1B}">
      <formula1>Perspectiva</formula1>
    </dataValidation>
    <dataValidation allowBlank="1" showInputMessage="1" showErrorMessage="1" prompt="Puede registrar la cantidad de colaboradores que requiera, siempre y cuando cuenten con usuario de Eureka" sqref="Q203:Q207 Q140:Q141 P206:P207" xr:uid="{F11FA914-7677-456A-BE58-F517E516A061}"/>
    <dataValidation type="textLength" operator="lessThanOrEqual" showInputMessage="1" showErrorMessage="1" error="El número máximo de caracteres son 100" prompt="El número máximo de caracteres incluyendo los espacios es de 100" sqref="N79:N93 O125:O126 M125:M126 M79:M122" xr:uid="{C11F0240-FDF6-413F-8215-ACFFE8D13B3E}">
      <formula1>100</formula1>
    </dataValidation>
    <dataValidation type="textLength" operator="lessThanOrEqual" allowBlank="1" showInputMessage="1" showErrorMessage="1" errorTitle="No superar 100 caracteres" error="No superar 100 caracteres" sqref="N79:N93 M79:M114" xr:uid="{7932F278-FC9F-482E-9DD2-BDE8171883B4}">
      <formula1>100</formula1>
    </dataValidation>
    <dataValidation allowBlank="1" showInputMessage="1" showErrorMessage="1" prompt="Elija de la lista los artículos y/o bases del Plan Nacional de Desarrollo 2022 - 2026 a los que se da respuesta con la implementación de la estrategia y la consecución del producto." sqref="I8" xr:uid="{7ACD0201-C1A4-4299-A9D1-311F7F41CF92}"/>
    <dataValidation allowBlank="1" showInputMessage="1" showErrorMessage="1" prompt="Elija de la lista la dependencia que será usuaria del producto que se generará porque lo requiere para el desarrollo de sus actividades, en los casos que aplique." sqref="U8:U9" xr:uid="{B613EC23-8B47-49BF-80D3-E39A63FEDF9B}"/>
    <dataValidation allowBlank="1" showInputMessage="1" showErrorMessage="1" prompt="Si marcó que la actividad pertence al plan 9. Plan Anticorrupción y de atención al ciudadano, debe indicar de las listas a cual componente y subcomponente pertenece la actividad." sqref="AJ8:AK8" xr:uid="{C4C2C149-A154-49E3-8D26-9FD8E8E79DF5}"/>
    <dataValidation type="list" allowBlank="1" showInputMessage="1" showErrorMessage="1" sqref="AJ256:AJ260 AK47:AK48 AJ64:AK67 AK317 AK72:AK75 AJ74:AK75 AJ10:AJ227 AJ240:AJ241 AJ288:AJ337" xr:uid="{917DCDED-62B1-4674-B586-D44F408862F7}">
      <formula1>Componentes</formula1>
    </dataValidation>
    <dataValidation allowBlank="1" showInputMessage="1" showErrorMessage="1" prompt="Elija de la lista la perspectiva sobre la cual va a formular las actividades del plan de acción.  Para mas información puede consultar el Diccionario de Datos y el PEI" sqref="B8:B9" xr:uid="{EE1A3391-6EFE-437A-8D50-B47076C5728E}"/>
    <dataValidation allowBlank="1" showInputMessage="1" showErrorMessage="1" prompt="De acuerdo a la perspectiva seleaccionada, elija de la lista el objetivo estratégico sobre el cual va a formular las actividades del plan de acción.  Para mas información puede consultar el Diccionario de Datos y el PEI" sqref="C8:C9" xr:uid="{BC776757-189F-49DD-B67F-DE39A47D43EE}"/>
    <dataValidation allowBlank="1" showInputMessage="1" showErrorMessage="1" prompt="Teniendo en cuenta el objetivo seleccionado, registre o elija de la lista la estrategia asociada a las actividades del plan de acción.  Para mas información puede consultar el Diccionario de Datos y el PEI" sqref="D8:E9" xr:uid="{98A3C856-A2CA-4F5B-9078-A6D3F97BD5C8}"/>
    <dataValidation allowBlank="1" showInputMessage="1" showErrorMessage="1" prompt="Registre o elija de la lista el producto del Plan Estratégico Institucional que desea obtener. _x000a_Producto es el resultado final del desarrollo de actividades de un proceso, fase o proyecto, el cual debe ser verificable." sqref="F8:G9" xr:uid="{C284D7D4-195B-4964-BF6B-18DC70A416AB}"/>
    <dataValidation allowBlank="1" showInputMessage="1" showErrorMessage="1" prompt="Defina el responsable de la obtención del producto en términos de cargo y dependencia. Debe ser de nivel directivo." sqref="H8:H9" xr:uid="{F532DCD6-51EE-4EBB-85A5-4867CE054ADD}"/>
    <dataValidation allowBlank="1" showInputMessage="1" showErrorMessage="1" prompt="Defina las actividades necesarias para la obtención de los productos. _x000a_Estructura: VERBO en infinitivo + el Objeto + condicion de calidad." sqref="M8:M9" xr:uid="{4BA95014-88AC-4ABF-834D-6B4C226A082F}"/>
    <dataValidation allowBlank="1" showInputMessage="1" showErrorMessage="1" prompt="Detalle de la actividad definida" sqref="N8:N9" xr:uid="{931AB061-1113-4419-8277-21C8115A707E}"/>
    <dataValidation allowBlank="1" showInputMessage="1" showErrorMessage="1" prompt="Soporte de ejecución de la actividad o producto intermedio que contribuye a la obtención del producto final o al cumplimiento de fases intermedias. Ej: Documento elaborado, Actas de reunión firmadas, Listas de asistencia diligenciadas._x000a__x000a_" sqref="O8:O9" xr:uid="{A97BE907-DBBB-44F5-B269-755DB951DBFF}"/>
    <dataValidation allowBlank="1" showInputMessage="1" showErrorMessage="1" prompt="Nombre del colaborador responsable de ejecutar la actividad." sqref="P8:P9" xr:uid="{FA9D688A-05A2-489B-9392-4A6B4F88C56F}"/>
    <dataValidation allowBlank="1" showInputMessage="1" showErrorMessage="1" prompt="Elija de la lista la dependencia a la que hace parte el colaborador responsable de la ejecución de la actividad. " sqref="R8:R9" xr:uid="{3FEA23A7-9BC8-4094-84D4-1BFEF6F363BB}"/>
    <dataValidation allowBlank="1" showInputMessage="1" showErrorMessage="1" prompt="DD-MM-AAAA" sqref="S8:T9" xr:uid="{1CBE1BA3-417B-41BC-B42B-7032F8596A32}"/>
    <dataValidation allowBlank="1" showInputMessage="1" showErrorMessage="1" prompt="Indique los recursos económicos requeridos para el desarrollo de la actividad y asignados en el Plan Anual de Adquisiciones - PAA." sqref="V8:V9" xr:uid="{574901C5-EDEA-46DA-9EF6-E88A6825F7E0}"/>
    <dataValidation allowBlank="1" showInputMessage="1" showErrorMessage="1" prompt="Indique el código de identificación - ID del PAA al que corresponde la adquisición de bienes y/o servicios como contratos de prestación de servicios, sistemas de información, entre otros, necesarios para el desarrollo de la actividad." sqref="W8:W9" xr:uid="{719447AA-824A-453A-B859-245DD7953ED5}"/>
    <dataValidation allowBlank="1" showInputMessage="1" showErrorMessage="1" prompt="Incluya la ponderación de cada actividad que aporta a la consecución del producto, de tal forma que la sumatoria sea 100% para cada producto." sqref="X8:X9" xr:uid="{9599D7AC-689B-4B0C-BF70-B4D91022B0BE}"/>
    <dataValidation allowBlank="1" showInputMessage="1" showErrorMessage="1" prompt="Elija de las listas los planes a los que pertenece la actividad. Puede aplicar entre uno (1) y tres (3) planes. " sqref="AD8" xr:uid="{EA83572D-8550-4A3C-8EC6-29C537222C75}"/>
    <dataValidation allowBlank="1" showInputMessage="1" showErrorMessage="1" prompt="Seleccione la dependencia líder de la ejecución de la actividad" sqref="R8:R9" xr:uid="{F18AB843-2A2F-40A5-A3C2-9BAD0CAEED9F}"/>
    <dataValidation allowBlank="1" showInputMessage="1" showErrorMessage="1" prompt="Índique el proceso responsable de la ejecución de la actividad" sqref="AL8:AL9" xr:uid="{EDA39BE2-5B81-4FB6-80C6-3E9762F10BDD}"/>
    <dataValidation allowBlank="1" showInputMessage="1" showErrorMessage="1" prompt="Nombre de los funcionarios o contratistas asignados para apoyar el desarrollo de la actividad" sqref="Q8:Q9" xr:uid="{6E3C26AB-4786-468D-97F4-B40090AF7152}"/>
    <dataValidation allowBlank="1" showInputMessage="1" showErrorMessage="1" prompt="Elija de las listas las políticas del MIPG a las que contribuye a su cumplimiento con el desarrollo de la actividad. Puede aplicar entre una (1) y tres (3) políticas." sqref="Y8:AC9" xr:uid="{F6B88BB6-4C93-420E-8F4F-73921334694A}"/>
  </dataValidations>
  <hyperlinks>
    <hyperlink ref="M213" r:id="rId1" display="url" xr:uid="{7F98D73C-6125-4DB2-BB24-9FCDB298F786}"/>
  </hyperlinks>
  <pageMargins left="0.7" right="0.7" top="0.75" bottom="0.75" header="0" footer="0"/>
  <pageSetup orientation="portrait" r:id="rId2"/>
  <drawing r:id="rId3"/>
  <legacyDrawing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DED7ED-5461-45A8-A5B5-68D78A4AD3A6}">
  <dimension ref="A1:O27"/>
  <sheetViews>
    <sheetView workbookViewId="0">
      <selection activeCell="B1" sqref="B1:C5"/>
    </sheetView>
  </sheetViews>
  <sheetFormatPr baseColWidth="10" defaultColWidth="9.5" defaultRowHeight="21"/>
  <cols>
    <col min="1" max="1" width="45.125" style="280" customWidth="1"/>
    <col min="2" max="2" width="17.625" style="281" customWidth="1"/>
    <col min="3" max="3" width="31.75" style="281" customWidth="1"/>
    <col min="4" max="16384" width="9.5" style="280"/>
  </cols>
  <sheetData>
    <row r="1" spans="1:15" ht="12.6" customHeight="1">
      <c r="A1" s="500"/>
      <c r="B1" s="497" t="s">
        <v>2138</v>
      </c>
      <c r="C1" s="497"/>
      <c r="D1" s="285"/>
      <c r="E1" s="285"/>
      <c r="F1" s="285"/>
      <c r="G1" s="285"/>
      <c r="H1" s="285"/>
      <c r="I1" s="285"/>
      <c r="J1" s="285"/>
      <c r="K1" s="285"/>
      <c r="L1" s="285"/>
      <c r="M1" s="285"/>
      <c r="N1" s="285"/>
      <c r="O1" s="285"/>
    </row>
    <row r="2" spans="1:15" ht="12.6" customHeight="1">
      <c r="A2" s="501"/>
      <c r="B2" s="498"/>
      <c r="C2" s="498"/>
      <c r="D2" s="285"/>
      <c r="E2" s="285"/>
      <c r="F2" s="285"/>
      <c r="G2" s="285"/>
      <c r="H2" s="285"/>
      <c r="I2" s="285"/>
      <c r="J2" s="285"/>
      <c r="K2" s="285"/>
      <c r="L2" s="285"/>
      <c r="M2" s="285"/>
      <c r="N2" s="285"/>
      <c r="O2" s="285"/>
    </row>
    <row r="3" spans="1:15" ht="12.6" customHeight="1">
      <c r="A3" s="501"/>
      <c r="B3" s="498"/>
      <c r="C3" s="498"/>
      <c r="D3" s="285"/>
      <c r="E3" s="285"/>
      <c r="F3" s="285"/>
      <c r="G3" s="285"/>
      <c r="H3" s="285"/>
      <c r="I3" s="285"/>
      <c r="J3" s="285"/>
      <c r="K3" s="285"/>
      <c r="L3" s="285"/>
      <c r="M3" s="285"/>
      <c r="N3" s="285"/>
      <c r="O3" s="285"/>
    </row>
    <row r="4" spans="1:15" ht="12.6" customHeight="1">
      <c r="A4" s="501"/>
      <c r="B4" s="498"/>
      <c r="C4" s="498"/>
      <c r="D4" s="285"/>
      <c r="E4" s="285"/>
      <c r="F4" s="285"/>
      <c r="G4" s="285"/>
      <c r="H4" s="285"/>
      <c r="I4" s="285"/>
      <c r="J4" s="285"/>
      <c r="K4" s="285"/>
      <c r="L4" s="285"/>
      <c r="M4" s="285"/>
      <c r="N4" s="285"/>
      <c r="O4" s="285"/>
    </row>
    <row r="5" spans="1:15" ht="21" customHeight="1" thickBot="1">
      <c r="A5" s="502"/>
      <c r="B5" s="499"/>
      <c r="C5" s="499"/>
      <c r="D5" s="285"/>
      <c r="E5" s="285"/>
      <c r="F5" s="285"/>
      <c r="G5" s="285"/>
      <c r="H5" s="285"/>
      <c r="I5" s="285"/>
      <c r="J5" s="285"/>
      <c r="K5" s="285"/>
      <c r="L5" s="285"/>
      <c r="M5" s="285"/>
      <c r="N5" s="285"/>
      <c r="O5" s="285"/>
    </row>
    <row r="6" spans="1:15" ht="21" customHeight="1">
      <c r="B6" s="286"/>
      <c r="C6" s="286"/>
      <c r="D6" s="285"/>
      <c r="E6" s="285"/>
      <c r="F6" s="285"/>
      <c r="G6" s="285"/>
      <c r="H6" s="285"/>
      <c r="I6" s="285"/>
      <c r="J6" s="285"/>
      <c r="K6" s="285"/>
      <c r="L6" s="285"/>
      <c r="M6" s="285"/>
      <c r="N6" s="285"/>
      <c r="O6" s="285"/>
    </row>
    <row r="7" spans="1:15" ht="21" customHeight="1">
      <c r="A7" s="287" t="s">
        <v>2193</v>
      </c>
      <c r="B7" s="286"/>
      <c r="C7" s="286"/>
      <c r="D7" s="285"/>
      <c r="E7" s="285"/>
      <c r="F7" s="285"/>
      <c r="G7" s="285"/>
      <c r="H7" s="285"/>
      <c r="I7" s="285"/>
      <c r="J7" s="285"/>
      <c r="K7" s="285"/>
      <c r="L7" s="285"/>
      <c r="M7" s="285"/>
      <c r="N7" s="285"/>
      <c r="O7" s="285"/>
    </row>
    <row r="8" spans="1:15" ht="21" customHeight="1" thickBot="1">
      <c r="B8" s="286"/>
      <c r="C8" s="286"/>
      <c r="D8" s="285"/>
      <c r="E8" s="285"/>
      <c r="F8" s="285"/>
      <c r="G8" s="285"/>
      <c r="H8" s="285"/>
      <c r="I8" s="285"/>
      <c r="J8" s="285"/>
      <c r="K8" s="285"/>
      <c r="L8" s="285"/>
      <c r="M8" s="285"/>
      <c r="N8" s="285"/>
      <c r="O8" s="285"/>
    </row>
    <row r="9" spans="1:15" ht="32.25" thickBot="1">
      <c r="A9" s="298" t="s">
        <v>2102</v>
      </c>
      <c r="B9" s="299" t="s">
        <v>2123</v>
      </c>
      <c r="C9" s="300" t="s">
        <v>2104</v>
      </c>
    </row>
    <row r="10" spans="1:15" ht="28.5">
      <c r="A10" s="339" t="s">
        <v>2101</v>
      </c>
      <c r="B10" s="340" t="s">
        <v>2124</v>
      </c>
      <c r="C10" s="341" t="s">
        <v>0</v>
      </c>
    </row>
    <row r="11" spans="1:15">
      <c r="A11" s="342" t="s">
        <v>2125</v>
      </c>
      <c r="B11" s="343" t="s">
        <v>2124</v>
      </c>
      <c r="C11" s="344" t="s">
        <v>0</v>
      </c>
    </row>
    <row r="12" spans="1:15">
      <c r="A12" s="345" t="s">
        <v>2126</v>
      </c>
      <c r="B12" s="343" t="s">
        <v>2124</v>
      </c>
      <c r="C12" s="341" t="s">
        <v>0</v>
      </c>
    </row>
    <row r="13" spans="1:15">
      <c r="A13" s="342" t="s">
        <v>2127</v>
      </c>
      <c r="B13" s="346">
        <v>1</v>
      </c>
      <c r="C13" s="341" t="s">
        <v>0</v>
      </c>
    </row>
    <row r="14" spans="1:15">
      <c r="A14" s="345" t="s">
        <v>2128</v>
      </c>
      <c r="B14" s="347">
        <v>1</v>
      </c>
      <c r="C14" s="341" t="s">
        <v>0</v>
      </c>
    </row>
    <row r="15" spans="1:15">
      <c r="A15" s="342" t="s">
        <v>2129</v>
      </c>
      <c r="B15" s="343" t="s">
        <v>2124</v>
      </c>
      <c r="C15" s="341" t="s">
        <v>0</v>
      </c>
    </row>
    <row r="16" spans="1:15" ht="28.5">
      <c r="A16" s="348" t="s">
        <v>2130</v>
      </c>
      <c r="B16" s="349" t="s">
        <v>2124</v>
      </c>
      <c r="C16" s="341" t="s">
        <v>0</v>
      </c>
    </row>
    <row r="17" spans="1:4" ht="28.5">
      <c r="A17" s="342" t="s">
        <v>2131</v>
      </c>
      <c r="B17" s="350">
        <v>1</v>
      </c>
      <c r="C17" s="344" t="s">
        <v>2132</v>
      </c>
    </row>
    <row r="18" spans="1:4" ht="42.75">
      <c r="A18" s="342" t="s">
        <v>2133</v>
      </c>
      <c r="B18" s="351">
        <v>1</v>
      </c>
      <c r="C18" s="352" t="s">
        <v>220</v>
      </c>
    </row>
    <row r="19" spans="1:4" ht="42.75">
      <c r="A19" s="342" t="s">
        <v>2134</v>
      </c>
      <c r="B19" s="353">
        <v>1</v>
      </c>
      <c r="C19" s="354" t="s">
        <v>220</v>
      </c>
    </row>
    <row r="20" spans="1:4" ht="42.75">
      <c r="A20" s="342" t="s">
        <v>1678</v>
      </c>
      <c r="B20" s="355">
        <v>1</v>
      </c>
      <c r="C20" s="356" t="s">
        <v>220</v>
      </c>
    </row>
    <row r="21" spans="1:4" ht="28.5">
      <c r="A21" s="342" t="s">
        <v>2135</v>
      </c>
      <c r="B21" s="353">
        <v>1</v>
      </c>
      <c r="C21" s="344" t="s">
        <v>99</v>
      </c>
    </row>
    <row r="22" spans="1:4" ht="21.75" thickBot="1">
      <c r="A22" s="357" t="s">
        <v>2136</v>
      </c>
      <c r="B22" s="358">
        <v>1</v>
      </c>
      <c r="C22" s="359" t="s">
        <v>512</v>
      </c>
    </row>
    <row r="23" spans="1:4">
      <c r="A23" s="294"/>
      <c r="B23" s="295"/>
      <c r="C23" s="294"/>
    </row>
    <row r="24" spans="1:4">
      <c r="B24" s="295"/>
      <c r="C24" s="294"/>
    </row>
    <row r="25" spans="1:4" s="282" customFormat="1" ht="15">
      <c r="A25" s="296" t="s">
        <v>2100</v>
      </c>
      <c r="B25" s="284" t="s">
        <v>2196</v>
      </c>
      <c r="C25" s="284"/>
      <c r="D25" s="283"/>
    </row>
    <row r="26" spans="1:4" ht="5.25" customHeight="1"/>
    <row r="27" spans="1:4">
      <c r="A27" s="297" t="s">
        <v>2137</v>
      </c>
    </row>
  </sheetData>
  <mergeCells count="2">
    <mergeCell ref="B1:C5"/>
    <mergeCell ref="A1:A5"/>
  </mergeCells>
  <pageMargins left="0.7" right="0.7" top="0.75" bottom="0.75" header="0.3" footer="0.3"/>
  <pageSetup orientation="portrait" horizontalDpi="4294967293" verticalDpi="4294967293"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6D1EE9-DDD7-45A1-852A-8E541264AB60}">
  <dimension ref="A1:I50"/>
  <sheetViews>
    <sheetView workbookViewId="0">
      <selection activeCell="A3" sqref="A3"/>
    </sheetView>
  </sheetViews>
  <sheetFormatPr baseColWidth="10" defaultRowHeight="12.75"/>
  <cols>
    <col min="1" max="1" width="45.875" style="291" customWidth="1"/>
    <col min="2" max="2" width="34.625" style="291" customWidth="1"/>
    <col min="3" max="3" width="28.375" style="291" customWidth="1"/>
    <col min="4" max="16384" width="11" style="291"/>
  </cols>
  <sheetData>
    <row r="1" spans="1:9" s="282" customFormat="1" ht="51" customHeight="1" thickBot="1">
      <c r="A1" s="288"/>
      <c r="B1" s="503" t="s">
        <v>2139</v>
      </c>
      <c r="C1" s="503"/>
    </row>
    <row r="2" spans="1:9" s="282" customFormat="1" ht="15" customHeight="1">
      <c r="A2" s="289"/>
      <c r="B2" s="290"/>
      <c r="C2" s="290"/>
    </row>
    <row r="3" spans="1:9" s="282" customFormat="1" ht="19.5" customHeight="1">
      <c r="A3" s="287" t="s">
        <v>2193</v>
      </c>
      <c r="B3" s="290"/>
      <c r="C3" s="290"/>
    </row>
    <row r="4" spans="1:9" s="282" customFormat="1" ht="18.75" customHeight="1" thickBot="1">
      <c r="A4" s="504"/>
      <c r="B4" s="504"/>
      <c r="C4" s="504"/>
    </row>
    <row r="5" spans="1:9" s="282" customFormat="1" ht="16.5" thickBot="1">
      <c r="A5" s="298" t="s">
        <v>2103</v>
      </c>
      <c r="B5" s="299" t="s">
        <v>2104</v>
      </c>
      <c r="C5" s="300" t="s">
        <v>2105</v>
      </c>
    </row>
    <row r="6" spans="1:9" s="282" customFormat="1" ht="30">
      <c r="A6" s="327" t="s">
        <v>2106</v>
      </c>
      <c r="B6" s="328" t="s">
        <v>0</v>
      </c>
      <c r="C6" s="329">
        <v>1</v>
      </c>
      <c r="D6" s="291"/>
      <c r="E6" s="291"/>
      <c r="F6" s="291"/>
      <c r="G6" s="291"/>
      <c r="H6" s="291"/>
      <c r="I6" s="291"/>
    </row>
    <row r="7" spans="1:9" s="282" customFormat="1" ht="45">
      <c r="A7" s="330" t="s">
        <v>2145</v>
      </c>
      <c r="B7" s="331" t="s">
        <v>99</v>
      </c>
      <c r="C7" s="332">
        <v>1</v>
      </c>
      <c r="D7" s="291"/>
      <c r="E7" s="291"/>
      <c r="F7" s="291"/>
      <c r="G7" s="291"/>
      <c r="H7" s="291"/>
      <c r="I7" s="291"/>
    </row>
    <row r="8" spans="1:9" s="282" customFormat="1" ht="60">
      <c r="A8" s="324" t="s">
        <v>2141</v>
      </c>
      <c r="B8" s="331" t="s">
        <v>133</v>
      </c>
      <c r="C8" s="326">
        <v>1</v>
      </c>
      <c r="D8" s="291"/>
      <c r="E8" s="291"/>
      <c r="F8" s="291"/>
      <c r="G8" s="291"/>
      <c r="H8" s="291"/>
      <c r="I8" s="291"/>
    </row>
    <row r="9" spans="1:9" s="282" customFormat="1" ht="45">
      <c r="A9" s="324" t="s">
        <v>2194</v>
      </c>
      <c r="B9" s="325" t="s">
        <v>0</v>
      </c>
      <c r="C9" s="326">
        <v>1</v>
      </c>
      <c r="D9" s="291"/>
      <c r="E9" s="291"/>
      <c r="F9" s="291"/>
      <c r="G9" s="291"/>
      <c r="H9" s="291"/>
      <c r="I9" s="291"/>
    </row>
    <row r="10" spans="1:9" s="282" customFormat="1" ht="60">
      <c r="A10" s="324" t="s">
        <v>2146</v>
      </c>
      <c r="B10" s="325" t="s">
        <v>0</v>
      </c>
      <c r="C10" s="332" t="s">
        <v>2124</v>
      </c>
      <c r="D10" s="291"/>
      <c r="E10" s="291"/>
      <c r="F10" s="291"/>
      <c r="G10" s="291"/>
      <c r="H10" s="291"/>
      <c r="I10" s="291"/>
    </row>
    <row r="11" spans="1:9" s="282" customFormat="1" ht="45">
      <c r="A11" s="324" t="s">
        <v>2107</v>
      </c>
      <c r="B11" s="331" t="s">
        <v>957</v>
      </c>
      <c r="C11" s="326">
        <v>1</v>
      </c>
      <c r="D11" s="291"/>
      <c r="E11" s="291"/>
      <c r="F11" s="291"/>
      <c r="G11" s="291"/>
      <c r="H11" s="291"/>
      <c r="I11" s="291"/>
    </row>
    <row r="12" spans="1:9" s="282" customFormat="1" ht="90">
      <c r="A12" s="324" t="s">
        <v>2108</v>
      </c>
      <c r="B12" s="331" t="s">
        <v>957</v>
      </c>
      <c r="C12" s="326">
        <v>1</v>
      </c>
      <c r="D12" s="291"/>
      <c r="E12" s="291"/>
      <c r="F12" s="291"/>
      <c r="G12" s="291"/>
      <c r="H12" s="291"/>
      <c r="I12" s="291"/>
    </row>
    <row r="13" spans="1:9" s="282" customFormat="1" ht="30">
      <c r="A13" s="324" t="s">
        <v>2109</v>
      </c>
      <c r="B13" s="331" t="s">
        <v>957</v>
      </c>
      <c r="C13" s="326">
        <v>1</v>
      </c>
      <c r="D13" s="291"/>
      <c r="E13" s="291"/>
      <c r="F13" s="291"/>
      <c r="G13" s="291"/>
      <c r="H13" s="291"/>
      <c r="I13" s="291"/>
    </row>
    <row r="14" spans="1:9" s="282" customFormat="1" ht="30">
      <c r="A14" s="324" t="s">
        <v>2110</v>
      </c>
      <c r="B14" s="331" t="s">
        <v>2147</v>
      </c>
      <c r="C14" s="332" t="s">
        <v>2124</v>
      </c>
      <c r="D14" s="291"/>
      <c r="E14" s="291"/>
      <c r="F14" s="291"/>
      <c r="G14" s="291"/>
      <c r="H14" s="291"/>
      <c r="I14" s="291"/>
    </row>
    <row r="15" spans="1:9" s="282" customFormat="1" ht="30">
      <c r="A15" s="324" t="s">
        <v>2111</v>
      </c>
      <c r="B15" s="331" t="s">
        <v>2147</v>
      </c>
      <c r="C15" s="332" t="s">
        <v>2124</v>
      </c>
      <c r="D15" s="291"/>
      <c r="E15" s="291"/>
      <c r="F15" s="291"/>
      <c r="G15" s="291"/>
      <c r="H15" s="291"/>
      <c r="I15" s="291"/>
    </row>
    <row r="16" spans="1:9" s="282" customFormat="1" ht="41.25" customHeight="1">
      <c r="A16" s="324" t="s">
        <v>2112</v>
      </c>
      <c r="B16" s="331" t="s">
        <v>99</v>
      </c>
      <c r="C16" s="326">
        <v>1</v>
      </c>
      <c r="D16" s="291"/>
      <c r="E16" s="291"/>
      <c r="F16" s="291"/>
      <c r="G16" s="291"/>
      <c r="H16" s="291"/>
      <c r="I16" s="291"/>
    </row>
    <row r="17" spans="1:9" s="282" customFormat="1" ht="51" customHeight="1">
      <c r="A17" s="324" t="s">
        <v>2113</v>
      </c>
      <c r="B17" s="331" t="s">
        <v>99</v>
      </c>
      <c r="C17" s="326">
        <v>1</v>
      </c>
      <c r="D17" s="291"/>
      <c r="E17" s="291"/>
      <c r="F17" s="291"/>
      <c r="G17" s="291"/>
      <c r="H17" s="291"/>
      <c r="I17" s="291"/>
    </row>
    <row r="18" spans="1:9" s="282" customFormat="1" ht="45">
      <c r="A18" s="324" t="s">
        <v>2114</v>
      </c>
      <c r="B18" s="331" t="s">
        <v>2142</v>
      </c>
      <c r="C18" s="326">
        <v>1</v>
      </c>
      <c r="D18" s="291"/>
      <c r="E18" s="291"/>
      <c r="F18" s="291"/>
      <c r="G18" s="291"/>
      <c r="H18" s="291"/>
      <c r="I18" s="291"/>
    </row>
    <row r="19" spans="1:9" s="282" customFormat="1" ht="75">
      <c r="A19" s="324" t="s">
        <v>2115</v>
      </c>
      <c r="B19" s="331" t="s">
        <v>72</v>
      </c>
      <c r="C19" s="326">
        <v>1</v>
      </c>
      <c r="D19" s="291"/>
      <c r="E19" s="291"/>
      <c r="F19" s="291"/>
      <c r="G19" s="291"/>
      <c r="H19" s="291"/>
      <c r="I19" s="291"/>
    </row>
    <row r="20" spans="1:9" s="282" customFormat="1" ht="45">
      <c r="A20" s="324" t="s">
        <v>2116</v>
      </c>
      <c r="B20" s="331" t="s">
        <v>72</v>
      </c>
      <c r="C20" s="326" t="s">
        <v>2124</v>
      </c>
      <c r="D20" s="291"/>
      <c r="E20" s="291"/>
      <c r="F20" s="291"/>
      <c r="G20" s="291"/>
      <c r="H20" s="291"/>
      <c r="I20" s="291"/>
    </row>
    <row r="21" spans="1:9" s="282" customFormat="1" ht="30">
      <c r="A21" s="324" t="s">
        <v>2117</v>
      </c>
      <c r="B21" s="331" t="s">
        <v>72</v>
      </c>
      <c r="C21" s="326">
        <v>1</v>
      </c>
      <c r="D21" s="291"/>
      <c r="E21" s="291"/>
      <c r="F21" s="291"/>
      <c r="G21" s="291"/>
      <c r="H21" s="291"/>
      <c r="I21" s="291"/>
    </row>
    <row r="22" spans="1:9" s="282" customFormat="1" ht="75">
      <c r="A22" s="324" t="s">
        <v>2153</v>
      </c>
      <c r="B22" s="331" t="s">
        <v>72</v>
      </c>
      <c r="C22" s="326" t="s">
        <v>2124</v>
      </c>
      <c r="D22" s="291"/>
      <c r="E22" s="291"/>
      <c r="F22" s="291"/>
      <c r="G22" s="291"/>
      <c r="H22" s="291"/>
      <c r="I22" s="291"/>
    </row>
    <row r="23" spans="1:9" s="282" customFormat="1" ht="30">
      <c r="A23" s="324" t="s">
        <v>2144</v>
      </c>
      <c r="B23" s="331" t="s">
        <v>84</v>
      </c>
      <c r="C23" s="326">
        <v>1</v>
      </c>
      <c r="D23" s="291"/>
      <c r="E23" s="291"/>
      <c r="F23" s="291"/>
      <c r="G23" s="291"/>
      <c r="H23" s="291"/>
      <c r="I23" s="291"/>
    </row>
    <row r="24" spans="1:9" s="282" customFormat="1" ht="45">
      <c r="A24" s="324" t="s">
        <v>2118</v>
      </c>
      <c r="B24" s="331" t="s">
        <v>99</v>
      </c>
      <c r="C24" s="326">
        <v>1</v>
      </c>
      <c r="D24" s="291"/>
      <c r="E24" s="291"/>
      <c r="F24" s="291"/>
      <c r="G24" s="291"/>
      <c r="H24" s="291"/>
      <c r="I24" s="291"/>
    </row>
    <row r="25" spans="1:9" s="282" customFormat="1" ht="30">
      <c r="A25" s="324" t="s">
        <v>2119</v>
      </c>
      <c r="B25" s="331" t="s">
        <v>99</v>
      </c>
      <c r="C25" s="326" t="s">
        <v>2124</v>
      </c>
      <c r="D25" s="291"/>
      <c r="E25" s="291"/>
      <c r="F25" s="291"/>
      <c r="G25" s="291"/>
      <c r="H25" s="291"/>
      <c r="I25" s="291"/>
    </row>
    <row r="26" spans="1:9" s="282" customFormat="1" ht="45">
      <c r="A26" s="324" t="s">
        <v>2120</v>
      </c>
      <c r="B26" s="331" t="s">
        <v>2142</v>
      </c>
      <c r="C26" s="326">
        <v>1</v>
      </c>
      <c r="D26" s="291"/>
      <c r="E26" s="291"/>
      <c r="F26" s="291"/>
      <c r="G26" s="291"/>
      <c r="H26" s="291"/>
      <c r="I26" s="291"/>
    </row>
    <row r="27" spans="1:9" s="282" customFormat="1" ht="30">
      <c r="A27" s="324" t="s">
        <v>2121</v>
      </c>
      <c r="B27" s="331" t="s">
        <v>99</v>
      </c>
      <c r="C27" s="326">
        <v>1</v>
      </c>
      <c r="D27" s="291"/>
      <c r="E27" s="291"/>
      <c r="F27" s="291"/>
      <c r="G27" s="291"/>
      <c r="H27" s="291"/>
      <c r="I27" s="291"/>
    </row>
    <row r="28" spans="1:9" s="282" customFormat="1" ht="30">
      <c r="A28" s="333" t="s">
        <v>2143</v>
      </c>
      <c r="B28" s="334" t="s">
        <v>281</v>
      </c>
      <c r="C28" s="335">
        <v>1</v>
      </c>
      <c r="D28" s="291"/>
      <c r="E28" s="291"/>
      <c r="F28" s="291"/>
      <c r="G28" s="291"/>
      <c r="H28" s="291"/>
      <c r="I28" s="291"/>
    </row>
    <row r="29" spans="1:9" s="282" customFormat="1" ht="15">
      <c r="A29" s="333" t="s">
        <v>2148</v>
      </c>
      <c r="B29" s="334" t="s">
        <v>281</v>
      </c>
      <c r="C29" s="335">
        <v>1</v>
      </c>
      <c r="D29" s="291"/>
      <c r="E29" s="291"/>
      <c r="F29" s="291"/>
      <c r="G29" s="291"/>
      <c r="H29" s="291"/>
      <c r="I29" s="291"/>
    </row>
    <row r="30" spans="1:9" s="282" customFormat="1" ht="30">
      <c r="A30" s="333" t="s">
        <v>2149</v>
      </c>
      <c r="B30" s="334" t="s">
        <v>281</v>
      </c>
      <c r="C30" s="335">
        <v>1</v>
      </c>
      <c r="D30" s="291"/>
      <c r="E30" s="291"/>
      <c r="F30" s="291"/>
      <c r="G30" s="291"/>
      <c r="H30" s="291"/>
      <c r="I30" s="291"/>
    </row>
    <row r="31" spans="1:9" s="282" customFormat="1" ht="30">
      <c r="A31" s="333" t="s">
        <v>2150</v>
      </c>
      <c r="B31" s="334" t="s">
        <v>119</v>
      </c>
      <c r="C31" s="335" t="s">
        <v>2124</v>
      </c>
      <c r="D31" s="291"/>
      <c r="E31" s="291"/>
      <c r="F31" s="291"/>
      <c r="G31" s="291"/>
      <c r="H31" s="291"/>
      <c r="I31" s="291"/>
    </row>
    <row r="32" spans="1:9" s="282" customFormat="1" ht="45">
      <c r="A32" s="333" t="s">
        <v>2152</v>
      </c>
      <c r="B32" s="334" t="s">
        <v>281</v>
      </c>
      <c r="C32" s="335">
        <v>1</v>
      </c>
      <c r="D32" s="291"/>
      <c r="E32" s="291"/>
      <c r="F32" s="291"/>
      <c r="G32" s="291"/>
      <c r="H32" s="291"/>
      <c r="I32" s="291"/>
    </row>
    <row r="33" spans="1:9" s="282" customFormat="1" ht="60.75" thickBot="1">
      <c r="A33" s="336" t="s">
        <v>2151</v>
      </c>
      <c r="B33" s="337" t="s">
        <v>281</v>
      </c>
      <c r="C33" s="338" t="s">
        <v>2124</v>
      </c>
      <c r="D33" s="291"/>
      <c r="E33" s="291"/>
      <c r="F33" s="291"/>
      <c r="G33" s="291"/>
      <c r="H33" s="291"/>
      <c r="I33" s="291"/>
    </row>
    <row r="34" spans="1:9" s="282" customFormat="1" ht="15">
      <c r="A34" s="292"/>
      <c r="B34" s="292"/>
      <c r="C34" s="293"/>
      <c r="D34" s="291"/>
      <c r="E34" s="291"/>
      <c r="F34" s="291"/>
      <c r="G34" s="291"/>
      <c r="H34" s="291"/>
      <c r="I34" s="291"/>
    </row>
    <row r="35" spans="1:9" s="282" customFormat="1" ht="15">
      <c r="C35" s="283"/>
    </row>
    <row r="36" spans="1:9" s="282" customFormat="1" ht="25.5" customHeight="1">
      <c r="A36" s="296" t="s">
        <v>2100</v>
      </c>
      <c r="B36" s="284" t="s">
        <v>2195</v>
      </c>
      <c r="C36" s="283"/>
    </row>
    <row r="37" spans="1:9" s="282" customFormat="1" ht="15">
      <c r="A37" s="297" t="s">
        <v>2137</v>
      </c>
      <c r="C37" s="283"/>
    </row>
    <row r="38" spans="1:9" s="282" customFormat="1" ht="15">
      <c r="C38" s="283"/>
    </row>
    <row r="39" spans="1:9" s="282" customFormat="1" ht="15">
      <c r="C39" s="283"/>
    </row>
    <row r="40" spans="1:9" s="282" customFormat="1" ht="15">
      <c r="C40" s="283"/>
    </row>
    <row r="41" spans="1:9" s="282" customFormat="1" ht="15">
      <c r="C41" s="283"/>
    </row>
    <row r="42" spans="1:9" s="282" customFormat="1" ht="15">
      <c r="C42" s="283"/>
    </row>
    <row r="43" spans="1:9" s="282" customFormat="1" ht="15">
      <c r="C43" s="283"/>
    </row>
    <row r="44" spans="1:9" s="282" customFormat="1" ht="15">
      <c r="C44" s="283"/>
    </row>
    <row r="45" spans="1:9" s="282" customFormat="1" ht="15">
      <c r="C45" s="283"/>
    </row>
    <row r="46" spans="1:9" s="282" customFormat="1" ht="15">
      <c r="C46" s="283"/>
    </row>
    <row r="47" spans="1:9" s="282" customFormat="1" ht="15">
      <c r="C47" s="283"/>
    </row>
    <row r="48" spans="1:9" s="282" customFormat="1" ht="15">
      <c r="C48" s="283"/>
    </row>
    <row r="49" spans="3:3" s="282" customFormat="1" ht="15">
      <c r="C49" s="283"/>
    </row>
    <row r="50" spans="3:3" s="282" customFormat="1" ht="15">
      <c r="C50" s="283"/>
    </row>
  </sheetData>
  <mergeCells count="2">
    <mergeCell ref="B1:C1"/>
    <mergeCell ref="A4:C4"/>
  </mergeCells>
  <pageMargins left="0.7" right="0.7" top="0.75" bottom="0.75" header="0.3" footer="0.3"/>
  <pageSetup orientation="portrait" horizontalDpi="4294967293" verticalDpi="4294967293"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6B1939-8C34-4713-AB68-95C16A105F32}">
  <dimension ref="A1"/>
  <sheetViews>
    <sheetView zoomScale="90" zoomScaleNormal="90" workbookViewId="0">
      <selection activeCell="M6" sqref="M6"/>
    </sheetView>
  </sheetViews>
  <sheetFormatPr baseColWidth="10" defaultRowHeight="14.25"/>
  <sheetData/>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A995"/>
  <sheetViews>
    <sheetView showGridLines="0" zoomScale="80" zoomScaleNormal="80" workbookViewId="0">
      <pane ySplit="6" topLeftCell="A7" activePane="bottomLeft" state="frozen"/>
      <selection pane="bottomLeft" activeCell="C14" sqref="C14:D14"/>
    </sheetView>
  </sheetViews>
  <sheetFormatPr baseColWidth="10" defaultColWidth="12.625" defaultRowHeight="15" customHeight="1"/>
  <cols>
    <col min="1" max="1" width="4.875" customWidth="1"/>
    <col min="2" max="2" width="24.375" customWidth="1"/>
    <col min="3" max="3" width="33.125" customWidth="1"/>
    <col min="4" max="4" width="71.25" customWidth="1"/>
    <col min="5" max="5" width="21.75" customWidth="1"/>
    <col min="6" max="6" width="19.375" customWidth="1"/>
    <col min="7" max="27" width="9.375" customWidth="1"/>
  </cols>
  <sheetData>
    <row r="1" spans="1:27" ht="6.75" customHeight="1" thickBot="1">
      <c r="B1" s="4"/>
    </row>
    <row r="2" spans="1:27" ht="18.75" customHeight="1">
      <c r="B2" s="512"/>
      <c r="C2" s="27" t="s">
        <v>157</v>
      </c>
      <c r="D2" s="28" t="s">
        <v>158</v>
      </c>
      <c r="E2" s="29" t="s">
        <v>159</v>
      </c>
      <c r="F2" s="30" t="s">
        <v>160</v>
      </c>
    </row>
    <row r="3" spans="1:27" ht="18.75" customHeight="1">
      <c r="B3" s="513"/>
      <c r="C3" s="520" t="s">
        <v>162</v>
      </c>
      <c r="D3" s="522" t="s">
        <v>1580</v>
      </c>
      <c r="E3" s="26" t="s">
        <v>161</v>
      </c>
      <c r="F3" s="31">
        <v>6</v>
      </c>
    </row>
    <row r="4" spans="1:27" ht="18.75" customHeight="1" thickBot="1">
      <c r="B4" s="514"/>
      <c r="C4" s="521"/>
      <c r="D4" s="523"/>
      <c r="E4" s="32" t="s">
        <v>164</v>
      </c>
      <c r="F4" s="37">
        <v>45208</v>
      </c>
    </row>
    <row r="5" spans="1:27" ht="7.5" customHeight="1" thickBot="1">
      <c r="B5" s="4"/>
    </row>
    <row r="6" spans="1:27" ht="28.5" customHeight="1" thickBot="1">
      <c r="B6" s="21" t="s">
        <v>1581</v>
      </c>
      <c r="C6" s="515" t="s">
        <v>1582</v>
      </c>
      <c r="D6" s="519"/>
      <c r="E6" s="515" t="s">
        <v>1583</v>
      </c>
      <c r="F6" s="516"/>
    </row>
    <row r="7" spans="1:27" ht="60.75" customHeight="1">
      <c r="B7" s="33" t="s">
        <v>167</v>
      </c>
      <c r="C7" s="524" t="s">
        <v>1584</v>
      </c>
      <c r="D7" s="524"/>
      <c r="E7" s="517" t="s">
        <v>1585</v>
      </c>
      <c r="F7" s="518"/>
    </row>
    <row r="8" spans="1:27" ht="36.75" customHeight="1">
      <c r="A8" s="5"/>
      <c r="B8" s="34" t="s">
        <v>1586</v>
      </c>
      <c r="C8" s="505" t="s">
        <v>1587</v>
      </c>
      <c r="D8" s="505"/>
      <c r="E8" s="511" t="s">
        <v>2154</v>
      </c>
      <c r="F8" s="510"/>
      <c r="G8" s="5"/>
      <c r="H8" s="5"/>
      <c r="I8" s="5"/>
      <c r="J8" s="5"/>
      <c r="K8" s="5"/>
      <c r="L8" s="5"/>
      <c r="M8" s="5"/>
      <c r="N8" s="5"/>
      <c r="O8" s="5"/>
      <c r="P8" s="5"/>
      <c r="Q8" s="5"/>
      <c r="R8" s="5"/>
      <c r="S8" s="5"/>
      <c r="T8" s="5"/>
      <c r="U8" s="5"/>
      <c r="V8" s="5"/>
      <c r="W8" s="5"/>
      <c r="X8" s="5"/>
      <c r="Y8" s="5"/>
      <c r="Z8" s="5"/>
      <c r="AA8" s="5"/>
    </row>
    <row r="9" spans="1:27" ht="46.5" customHeight="1">
      <c r="A9" s="5"/>
      <c r="B9" s="34" t="s">
        <v>1588</v>
      </c>
      <c r="C9" s="505" t="s">
        <v>1589</v>
      </c>
      <c r="D9" s="505"/>
      <c r="E9" s="511" t="s">
        <v>2154</v>
      </c>
      <c r="F9" s="510"/>
      <c r="G9" s="5"/>
      <c r="H9" s="5"/>
      <c r="I9" s="5"/>
      <c r="J9" s="5"/>
      <c r="K9" s="5"/>
      <c r="L9" s="5"/>
      <c r="M9" s="5"/>
      <c r="N9" s="5"/>
      <c r="O9" s="5"/>
      <c r="P9" s="5"/>
      <c r="Q9" s="5"/>
      <c r="R9" s="5"/>
      <c r="S9" s="5"/>
      <c r="T9" s="5"/>
      <c r="U9" s="5"/>
      <c r="V9" s="5"/>
      <c r="W9" s="5"/>
      <c r="X9" s="5"/>
      <c r="Y9" s="5"/>
      <c r="Z9" s="5"/>
      <c r="AA9" s="5"/>
    </row>
    <row r="10" spans="1:27" ht="177.75" customHeight="1">
      <c r="A10" s="5"/>
      <c r="B10" s="34" t="s">
        <v>1590</v>
      </c>
      <c r="C10" s="505" t="s">
        <v>1591</v>
      </c>
      <c r="D10" s="505"/>
      <c r="E10" s="509" t="s">
        <v>1592</v>
      </c>
      <c r="F10" s="510"/>
      <c r="G10" s="5"/>
      <c r="H10" s="5"/>
      <c r="I10" s="5"/>
      <c r="J10" s="5"/>
      <c r="K10" s="5"/>
      <c r="L10" s="5"/>
      <c r="M10" s="5"/>
      <c r="N10" s="5"/>
      <c r="O10" s="5"/>
      <c r="P10" s="5"/>
      <c r="Q10" s="5"/>
      <c r="R10" s="5"/>
      <c r="S10" s="5"/>
      <c r="T10" s="5"/>
      <c r="U10" s="5"/>
      <c r="V10" s="5"/>
      <c r="W10" s="5"/>
      <c r="X10" s="5"/>
      <c r="Y10" s="5"/>
      <c r="Z10" s="5"/>
      <c r="AA10" s="5"/>
    </row>
    <row r="11" spans="1:27" ht="39.75" customHeight="1">
      <c r="A11" s="5"/>
      <c r="B11" s="34" t="s">
        <v>1593</v>
      </c>
      <c r="C11" s="505" t="s">
        <v>1594</v>
      </c>
      <c r="D11" s="505"/>
      <c r="E11" s="509" t="s">
        <v>1592</v>
      </c>
      <c r="F11" s="510"/>
      <c r="G11" s="5"/>
      <c r="H11" s="5"/>
      <c r="I11" s="5"/>
      <c r="J11" s="5"/>
      <c r="K11" s="5"/>
      <c r="L11" s="5"/>
      <c r="M11" s="5"/>
      <c r="N11" s="5"/>
      <c r="O11" s="5"/>
      <c r="P11" s="5"/>
      <c r="Q11" s="5"/>
      <c r="R11" s="5"/>
      <c r="S11" s="5"/>
      <c r="T11" s="5"/>
      <c r="U11" s="5"/>
      <c r="V11" s="5"/>
      <c r="W11" s="5"/>
      <c r="X11" s="5"/>
      <c r="Y11" s="5"/>
      <c r="Z11" s="5"/>
      <c r="AA11" s="5"/>
    </row>
    <row r="12" spans="1:27" ht="99.75" customHeight="1">
      <c r="A12" s="5"/>
      <c r="B12" s="34" t="s">
        <v>174</v>
      </c>
      <c r="C12" s="505" t="s">
        <v>1595</v>
      </c>
      <c r="D12" s="505"/>
      <c r="E12" s="509" t="s">
        <v>1596</v>
      </c>
      <c r="F12" s="510"/>
      <c r="G12" s="5"/>
      <c r="H12" s="5"/>
      <c r="I12" s="5"/>
      <c r="J12" s="5"/>
      <c r="K12" s="5"/>
      <c r="L12" s="5"/>
      <c r="M12" s="5"/>
      <c r="N12" s="5"/>
      <c r="O12" s="5"/>
      <c r="P12" s="5"/>
      <c r="Q12" s="5"/>
      <c r="R12" s="5"/>
      <c r="S12" s="5"/>
      <c r="T12" s="5"/>
      <c r="U12" s="5"/>
      <c r="V12" s="5"/>
      <c r="W12" s="5"/>
      <c r="X12" s="5"/>
      <c r="Y12" s="5"/>
      <c r="Z12" s="5"/>
      <c r="AA12" s="5"/>
    </row>
    <row r="13" spans="1:27" ht="31.5" customHeight="1">
      <c r="A13" s="5"/>
      <c r="B13" s="34" t="s">
        <v>175</v>
      </c>
      <c r="C13" s="505" t="s">
        <v>1597</v>
      </c>
      <c r="D13" s="505"/>
      <c r="E13" s="509" t="s">
        <v>1596</v>
      </c>
      <c r="F13" s="510"/>
      <c r="G13" s="5"/>
      <c r="H13" s="5"/>
      <c r="I13" s="5"/>
      <c r="J13" s="5"/>
      <c r="K13" s="5"/>
      <c r="L13" s="5"/>
      <c r="M13" s="5"/>
      <c r="N13" s="5"/>
      <c r="O13" s="5"/>
      <c r="P13" s="5"/>
      <c r="Q13" s="5"/>
      <c r="R13" s="5"/>
      <c r="S13" s="5"/>
      <c r="T13" s="5"/>
      <c r="U13" s="5"/>
      <c r="V13" s="5"/>
      <c r="W13" s="5"/>
      <c r="X13" s="5"/>
      <c r="Y13" s="5"/>
      <c r="Z13" s="5"/>
      <c r="AA13" s="5"/>
    </row>
    <row r="14" spans="1:27" ht="75" customHeight="1">
      <c r="A14" s="5"/>
      <c r="B14" s="34" t="s">
        <v>176</v>
      </c>
      <c r="C14" s="505" t="s">
        <v>1598</v>
      </c>
      <c r="D14" s="505"/>
      <c r="E14" s="509" t="s">
        <v>1596</v>
      </c>
      <c r="F14" s="510"/>
      <c r="G14" s="5"/>
      <c r="H14" s="5"/>
      <c r="I14" s="5"/>
      <c r="J14" s="5"/>
      <c r="K14" s="5"/>
      <c r="L14" s="5"/>
      <c r="M14" s="5"/>
      <c r="N14" s="5"/>
      <c r="O14" s="5"/>
      <c r="P14" s="5"/>
      <c r="Q14" s="5"/>
      <c r="R14" s="5"/>
      <c r="S14" s="5"/>
      <c r="T14" s="5"/>
      <c r="U14" s="5"/>
      <c r="V14" s="5"/>
      <c r="W14" s="5"/>
      <c r="X14" s="5"/>
      <c r="Y14" s="5"/>
      <c r="Z14" s="5"/>
      <c r="AA14" s="5"/>
    </row>
    <row r="15" spans="1:27" ht="63.75" customHeight="1">
      <c r="A15" s="5"/>
      <c r="B15" s="34" t="s">
        <v>177</v>
      </c>
      <c r="C15" s="505" t="s">
        <v>1599</v>
      </c>
      <c r="D15" s="505"/>
      <c r="E15" s="509" t="s">
        <v>1596</v>
      </c>
      <c r="F15" s="510"/>
      <c r="G15" s="5"/>
      <c r="H15" s="5"/>
      <c r="I15" s="5"/>
      <c r="J15" s="5"/>
      <c r="K15" s="5"/>
      <c r="L15" s="5"/>
      <c r="M15" s="5"/>
      <c r="N15" s="5"/>
      <c r="O15" s="5"/>
      <c r="P15" s="5"/>
      <c r="Q15" s="5"/>
      <c r="R15" s="5"/>
      <c r="S15" s="5"/>
      <c r="T15" s="5"/>
      <c r="U15" s="5"/>
      <c r="V15" s="5"/>
      <c r="W15" s="5"/>
      <c r="X15" s="5"/>
      <c r="Y15" s="5"/>
      <c r="Z15" s="5"/>
      <c r="AA15" s="5"/>
    </row>
    <row r="16" spans="1:27" ht="63.75" customHeight="1">
      <c r="B16" s="34" t="s">
        <v>178</v>
      </c>
      <c r="C16" s="505" t="s">
        <v>1600</v>
      </c>
      <c r="D16" s="505"/>
      <c r="E16" s="509" t="s">
        <v>1596</v>
      </c>
      <c r="F16" s="510"/>
    </row>
    <row r="17" spans="2:6" ht="63.75" customHeight="1">
      <c r="B17" s="34" t="s">
        <v>179</v>
      </c>
      <c r="C17" s="505" t="s">
        <v>1601</v>
      </c>
      <c r="D17" s="505"/>
      <c r="E17" s="509" t="s">
        <v>1596</v>
      </c>
      <c r="F17" s="510"/>
    </row>
    <row r="18" spans="2:6" ht="37.5" customHeight="1">
      <c r="B18" s="34" t="s">
        <v>180</v>
      </c>
      <c r="C18" s="505" t="s">
        <v>1602</v>
      </c>
      <c r="D18" s="505"/>
      <c r="E18" s="509" t="s">
        <v>1596</v>
      </c>
      <c r="F18" s="510"/>
    </row>
    <row r="19" spans="2:6" ht="54.75" customHeight="1">
      <c r="B19" s="34" t="s">
        <v>181</v>
      </c>
      <c r="C19" s="505" t="s">
        <v>1603</v>
      </c>
      <c r="D19" s="505"/>
      <c r="E19" s="509" t="s">
        <v>1596</v>
      </c>
      <c r="F19" s="510"/>
    </row>
    <row r="20" spans="2:6" ht="39.75" customHeight="1">
      <c r="B20" s="34" t="s">
        <v>1604</v>
      </c>
      <c r="C20" s="505" t="s">
        <v>1605</v>
      </c>
      <c r="D20" s="505"/>
      <c r="E20" s="509" t="s">
        <v>1596</v>
      </c>
      <c r="F20" s="510"/>
    </row>
    <row r="21" spans="2:6" ht="55.5" customHeight="1">
      <c r="B21" s="34" t="s">
        <v>185</v>
      </c>
      <c r="C21" s="505" t="s">
        <v>1606</v>
      </c>
      <c r="D21" s="505"/>
      <c r="E21" s="509" t="s">
        <v>1596</v>
      </c>
      <c r="F21" s="510"/>
    </row>
    <row r="22" spans="2:6" ht="41.25" customHeight="1" thickBot="1">
      <c r="B22" s="35" t="s">
        <v>1607</v>
      </c>
      <c r="C22" s="506" t="s">
        <v>1608</v>
      </c>
      <c r="D22" s="506"/>
      <c r="E22" s="507" t="s">
        <v>1596</v>
      </c>
      <c r="F22" s="508"/>
    </row>
    <row r="23" spans="2:6" ht="15.75" customHeight="1">
      <c r="B23" s="4"/>
    </row>
    <row r="24" spans="2:6" ht="15.75" customHeight="1">
      <c r="B24" s="4"/>
    </row>
    <row r="25" spans="2:6" ht="15.75" customHeight="1">
      <c r="B25" s="4"/>
    </row>
    <row r="26" spans="2:6" ht="15.75" customHeight="1">
      <c r="B26" s="4"/>
    </row>
    <row r="27" spans="2:6" ht="15.75" customHeight="1">
      <c r="B27" s="4"/>
    </row>
    <row r="28" spans="2:6" ht="15.75" customHeight="1">
      <c r="B28" s="4"/>
    </row>
    <row r="29" spans="2:6" ht="15.75" customHeight="1">
      <c r="B29" s="4"/>
    </row>
    <row r="30" spans="2:6" ht="15.75" customHeight="1">
      <c r="B30" s="4"/>
    </row>
    <row r="31" spans="2:6" ht="15.75" customHeight="1">
      <c r="B31" s="4"/>
    </row>
    <row r="32" spans="2:6" ht="15.75" customHeight="1">
      <c r="B32" s="4"/>
    </row>
    <row r="33" spans="2:2" ht="15.75" customHeight="1">
      <c r="B33" s="4"/>
    </row>
    <row r="34" spans="2:2" ht="15.75" customHeight="1">
      <c r="B34" s="4"/>
    </row>
    <row r="35" spans="2:2" ht="15.75" customHeight="1">
      <c r="B35" s="4"/>
    </row>
    <row r="36" spans="2:2" ht="15.75" customHeight="1">
      <c r="B36" s="4"/>
    </row>
    <row r="37" spans="2:2" ht="15.75" customHeight="1">
      <c r="B37" s="4"/>
    </row>
    <row r="38" spans="2:2" ht="15.75" customHeight="1">
      <c r="B38" s="4"/>
    </row>
    <row r="39" spans="2:2" ht="15.75" customHeight="1">
      <c r="B39" s="4"/>
    </row>
    <row r="40" spans="2:2" ht="15.75" customHeight="1">
      <c r="B40" s="4"/>
    </row>
    <row r="41" spans="2:2" ht="15.75" customHeight="1">
      <c r="B41" s="4"/>
    </row>
    <row r="42" spans="2:2" ht="15.75" customHeight="1">
      <c r="B42" s="4"/>
    </row>
    <row r="43" spans="2:2" ht="15.75" customHeight="1">
      <c r="B43" s="4"/>
    </row>
    <row r="44" spans="2:2" ht="15.75" customHeight="1">
      <c r="B44" s="4"/>
    </row>
    <row r="45" spans="2:2" ht="15.75" customHeight="1">
      <c r="B45" s="4"/>
    </row>
    <row r="46" spans="2:2" ht="15.75" customHeight="1">
      <c r="B46" s="4"/>
    </row>
    <row r="47" spans="2:2" ht="15.75" customHeight="1">
      <c r="B47" s="4"/>
    </row>
    <row r="48" spans="2:2" ht="15.75" customHeight="1">
      <c r="B48" s="4"/>
    </row>
    <row r="49" spans="2:2" ht="15.75" customHeight="1">
      <c r="B49" s="4"/>
    </row>
    <row r="50" spans="2:2" ht="15.75" customHeight="1">
      <c r="B50" s="4"/>
    </row>
    <row r="51" spans="2:2" ht="15.75" customHeight="1">
      <c r="B51" s="4"/>
    </row>
    <row r="52" spans="2:2" ht="15.75" customHeight="1">
      <c r="B52" s="4"/>
    </row>
    <row r="53" spans="2:2" ht="15.75" customHeight="1">
      <c r="B53" s="4"/>
    </row>
    <row r="54" spans="2:2" ht="15.75" customHeight="1">
      <c r="B54" s="4"/>
    </row>
    <row r="55" spans="2:2" ht="15.75" customHeight="1">
      <c r="B55" s="4"/>
    </row>
    <row r="56" spans="2:2" ht="15.75" customHeight="1">
      <c r="B56" s="4"/>
    </row>
    <row r="57" spans="2:2" ht="15.75" customHeight="1">
      <c r="B57" s="4"/>
    </row>
    <row r="58" spans="2:2" ht="15.75" customHeight="1">
      <c r="B58" s="4"/>
    </row>
    <row r="59" spans="2:2" ht="15.75" customHeight="1">
      <c r="B59" s="4"/>
    </row>
    <row r="60" spans="2:2" ht="15.75" customHeight="1">
      <c r="B60" s="4"/>
    </row>
    <row r="61" spans="2:2" ht="15.75" customHeight="1">
      <c r="B61" s="4"/>
    </row>
    <row r="62" spans="2:2" ht="15.75" customHeight="1">
      <c r="B62" s="4"/>
    </row>
    <row r="63" spans="2:2" ht="15.75" customHeight="1">
      <c r="B63" s="4"/>
    </row>
    <row r="64" spans="2:2" ht="15.75" customHeight="1">
      <c r="B64" s="4"/>
    </row>
    <row r="65" spans="2:2" ht="15.75" customHeight="1">
      <c r="B65" s="4"/>
    </row>
    <row r="66" spans="2:2" ht="15.75" customHeight="1">
      <c r="B66" s="4"/>
    </row>
    <row r="67" spans="2:2" ht="15.75" customHeight="1">
      <c r="B67" s="4"/>
    </row>
    <row r="68" spans="2:2" ht="15.75" customHeight="1">
      <c r="B68" s="4"/>
    </row>
    <row r="69" spans="2:2" ht="15.75" customHeight="1">
      <c r="B69" s="4"/>
    </row>
    <row r="70" spans="2:2" ht="15.75" customHeight="1">
      <c r="B70" s="4"/>
    </row>
    <row r="71" spans="2:2" ht="15.75" customHeight="1">
      <c r="B71" s="4"/>
    </row>
    <row r="72" spans="2:2" ht="15.75" customHeight="1">
      <c r="B72" s="4"/>
    </row>
    <row r="73" spans="2:2" ht="15.75" customHeight="1">
      <c r="B73" s="4"/>
    </row>
    <row r="74" spans="2:2" ht="15.75" customHeight="1">
      <c r="B74" s="4"/>
    </row>
    <row r="75" spans="2:2" ht="15.75" customHeight="1">
      <c r="B75" s="4"/>
    </row>
    <row r="76" spans="2:2" ht="15.75" customHeight="1">
      <c r="B76" s="4"/>
    </row>
    <row r="77" spans="2:2" ht="15.75" customHeight="1">
      <c r="B77" s="4"/>
    </row>
    <row r="78" spans="2:2" ht="15.75" customHeight="1">
      <c r="B78" s="4"/>
    </row>
    <row r="79" spans="2:2" ht="15.75" customHeight="1">
      <c r="B79" s="4"/>
    </row>
    <row r="80" spans="2:2" ht="15.75" customHeight="1">
      <c r="B80" s="4"/>
    </row>
    <row r="81" spans="2:2" ht="15.75" customHeight="1">
      <c r="B81" s="4"/>
    </row>
    <row r="82" spans="2:2" ht="15.75" customHeight="1">
      <c r="B82" s="4"/>
    </row>
    <row r="83" spans="2:2" ht="15.75" customHeight="1">
      <c r="B83" s="4"/>
    </row>
    <row r="84" spans="2:2" ht="15.75" customHeight="1">
      <c r="B84" s="4"/>
    </row>
    <row r="85" spans="2:2" ht="15.75" customHeight="1">
      <c r="B85" s="4"/>
    </row>
    <row r="86" spans="2:2" ht="15.75" customHeight="1">
      <c r="B86" s="4"/>
    </row>
    <row r="87" spans="2:2" ht="15.75" customHeight="1">
      <c r="B87" s="4"/>
    </row>
    <row r="88" spans="2:2" ht="15.75" customHeight="1">
      <c r="B88" s="4"/>
    </row>
    <row r="89" spans="2:2" ht="15.75" customHeight="1">
      <c r="B89" s="4"/>
    </row>
    <row r="90" spans="2:2" ht="15.75" customHeight="1">
      <c r="B90" s="4"/>
    </row>
    <row r="91" spans="2:2" ht="15.75" customHeight="1">
      <c r="B91" s="4"/>
    </row>
    <row r="92" spans="2:2" ht="15.75" customHeight="1">
      <c r="B92" s="4"/>
    </row>
    <row r="93" spans="2:2" ht="15.75" customHeight="1">
      <c r="B93" s="4"/>
    </row>
    <row r="94" spans="2:2" ht="15.75" customHeight="1">
      <c r="B94" s="4"/>
    </row>
    <row r="95" spans="2:2" ht="15.75" customHeight="1">
      <c r="B95" s="4"/>
    </row>
    <row r="96" spans="2:2" ht="15.75" customHeight="1">
      <c r="B96" s="4"/>
    </row>
    <row r="97" spans="2:2" ht="15.75" customHeight="1">
      <c r="B97" s="4"/>
    </row>
    <row r="98" spans="2:2" ht="15.75" customHeight="1">
      <c r="B98" s="4"/>
    </row>
    <row r="99" spans="2:2" ht="15.75" customHeight="1">
      <c r="B99" s="4"/>
    </row>
    <row r="100" spans="2:2" ht="15.75" customHeight="1">
      <c r="B100" s="4"/>
    </row>
    <row r="101" spans="2:2" ht="15.75" customHeight="1">
      <c r="B101" s="4"/>
    </row>
    <row r="102" spans="2:2" ht="15.75" customHeight="1">
      <c r="B102" s="4"/>
    </row>
    <row r="103" spans="2:2" ht="15.75" customHeight="1">
      <c r="B103" s="4"/>
    </row>
    <row r="104" spans="2:2" ht="15.75" customHeight="1">
      <c r="B104" s="4"/>
    </row>
    <row r="105" spans="2:2" ht="15.75" customHeight="1">
      <c r="B105" s="4"/>
    </row>
    <row r="106" spans="2:2" ht="15.75" customHeight="1">
      <c r="B106" s="4"/>
    </row>
    <row r="107" spans="2:2" ht="15.75" customHeight="1">
      <c r="B107" s="4"/>
    </row>
    <row r="108" spans="2:2" ht="15.75" customHeight="1">
      <c r="B108" s="4"/>
    </row>
    <row r="109" spans="2:2" ht="15.75" customHeight="1">
      <c r="B109" s="4"/>
    </row>
    <row r="110" spans="2:2" ht="15.75" customHeight="1">
      <c r="B110" s="4"/>
    </row>
    <row r="111" spans="2:2" ht="15.75" customHeight="1">
      <c r="B111" s="4"/>
    </row>
    <row r="112" spans="2:2" ht="15.75" customHeight="1">
      <c r="B112" s="4"/>
    </row>
    <row r="113" spans="2:2" ht="15.75" customHeight="1">
      <c r="B113" s="4"/>
    </row>
    <row r="114" spans="2:2" ht="15.75" customHeight="1">
      <c r="B114" s="4"/>
    </row>
    <row r="115" spans="2:2" ht="15.75" customHeight="1">
      <c r="B115" s="4"/>
    </row>
    <row r="116" spans="2:2" ht="15.75" customHeight="1">
      <c r="B116" s="4"/>
    </row>
    <row r="117" spans="2:2" ht="15.75" customHeight="1">
      <c r="B117" s="4"/>
    </row>
    <row r="118" spans="2:2" ht="15.75" customHeight="1">
      <c r="B118" s="4"/>
    </row>
    <row r="119" spans="2:2" ht="15.75" customHeight="1">
      <c r="B119" s="4"/>
    </row>
    <row r="120" spans="2:2" ht="15.75" customHeight="1">
      <c r="B120" s="4"/>
    </row>
    <row r="121" spans="2:2" ht="15.75" customHeight="1">
      <c r="B121" s="4"/>
    </row>
    <row r="122" spans="2:2" ht="15.75" customHeight="1">
      <c r="B122" s="4"/>
    </row>
    <row r="123" spans="2:2" ht="15.75" customHeight="1">
      <c r="B123" s="4"/>
    </row>
    <row r="124" spans="2:2" ht="15.75" customHeight="1">
      <c r="B124" s="4"/>
    </row>
    <row r="125" spans="2:2" ht="15.75" customHeight="1">
      <c r="B125" s="4"/>
    </row>
    <row r="126" spans="2:2" ht="15.75" customHeight="1">
      <c r="B126" s="4"/>
    </row>
    <row r="127" spans="2:2" ht="15.75" customHeight="1">
      <c r="B127" s="4"/>
    </row>
    <row r="128" spans="2:2" ht="15.75" customHeight="1">
      <c r="B128" s="4"/>
    </row>
    <row r="129" spans="2:2" ht="15.75" customHeight="1">
      <c r="B129" s="4"/>
    </row>
    <row r="130" spans="2:2" ht="15.75" customHeight="1">
      <c r="B130" s="4"/>
    </row>
    <row r="131" spans="2:2" ht="15.75" customHeight="1">
      <c r="B131" s="4"/>
    </row>
    <row r="132" spans="2:2" ht="15.75" customHeight="1">
      <c r="B132" s="4"/>
    </row>
    <row r="133" spans="2:2" ht="15.75" customHeight="1">
      <c r="B133" s="4"/>
    </row>
    <row r="134" spans="2:2" ht="15.75" customHeight="1">
      <c r="B134" s="4"/>
    </row>
    <row r="135" spans="2:2" ht="15.75" customHeight="1">
      <c r="B135" s="4"/>
    </row>
    <row r="136" spans="2:2" ht="15.75" customHeight="1">
      <c r="B136" s="4"/>
    </row>
    <row r="137" spans="2:2" ht="15.75" customHeight="1">
      <c r="B137" s="4"/>
    </row>
    <row r="138" spans="2:2" ht="15.75" customHeight="1">
      <c r="B138" s="4"/>
    </row>
    <row r="139" spans="2:2" ht="15.75" customHeight="1">
      <c r="B139" s="4"/>
    </row>
    <row r="140" spans="2:2" ht="15.75" customHeight="1">
      <c r="B140" s="4"/>
    </row>
    <row r="141" spans="2:2" ht="15.75" customHeight="1">
      <c r="B141" s="4"/>
    </row>
    <row r="142" spans="2:2" ht="15.75" customHeight="1">
      <c r="B142" s="4"/>
    </row>
    <row r="143" spans="2:2" ht="15.75" customHeight="1">
      <c r="B143" s="4"/>
    </row>
    <row r="144" spans="2:2" ht="15.75" customHeight="1">
      <c r="B144" s="4"/>
    </row>
    <row r="145" spans="2:2" ht="15.75" customHeight="1">
      <c r="B145" s="4"/>
    </row>
    <row r="146" spans="2:2" ht="15.75" customHeight="1">
      <c r="B146" s="4"/>
    </row>
    <row r="147" spans="2:2" ht="15.75" customHeight="1">
      <c r="B147" s="4"/>
    </row>
    <row r="148" spans="2:2" ht="15.75" customHeight="1">
      <c r="B148" s="4"/>
    </row>
    <row r="149" spans="2:2" ht="15.75" customHeight="1">
      <c r="B149" s="4"/>
    </row>
    <row r="150" spans="2:2" ht="15.75" customHeight="1">
      <c r="B150" s="4"/>
    </row>
    <row r="151" spans="2:2" ht="15.75" customHeight="1">
      <c r="B151" s="4"/>
    </row>
    <row r="152" spans="2:2" ht="15.75" customHeight="1">
      <c r="B152" s="4"/>
    </row>
    <row r="153" spans="2:2" ht="15.75" customHeight="1">
      <c r="B153" s="4"/>
    </row>
    <row r="154" spans="2:2" ht="15.75" customHeight="1">
      <c r="B154" s="4"/>
    </row>
    <row r="155" spans="2:2" ht="15.75" customHeight="1">
      <c r="B155" s="4"/>
    </row>
    <row r="156" spans="2:2" ht="15.75" customHeight="1">
      <c r="B156" s="4"/>
    </row>
    <row r="157" spans="2:2" ht="15.75" customHeight="1">
      <c r="B157" s="4"/>
    </row>
    <row r="158" spans="2:2" ht="15.75" customHeight="1">
      <c r="B158" s="4"/>
    </row>
    <row r="159" spans="2:2" ht="15.75" customHeight="1">
      <c r="B159" s="4"/>
    </row>
    <row r="160" spans="2:2" ht="15.75" customHeight="1">
      <c r="B160" s="4"/>
    </row>
    <row r="161" spans="2:2" ht="15.75" customHeight="1">
      <c r="B161" s="4"/>
    </row>
    <row r="162" spans="2:2" ht="15.75" customHeight="1">
      <c r="B162" s="4"/>
    </row>
    <row r="163" spans="2:2" ht="15.75" customHeight="1">
      <c r="B163" s="4"/>
    </row>
    <row r="164" spans="2:2" ht="15.75" customHeight="1">
      <c r="B164" s="4"/>
    </row>
    <row r="165" spans="2:2" ht="15.75" customHeight="1">
      <c r="B165" s="4"/>
    </row>
    <row r="166" spans="2:2" ht="15.75" customHeight="1">
      <c r="B166" s="4"/>
    </row>
    <row r="167" spans="2:2" ht="15.75" customHeight="1">
      <c r="B167" s="4"/>
    </row>
    <row r="168" spans="2:2" ht="15.75" customHeight="1">
      <c r="B168" s="4"/>
    </row>
    <row r="169" spans="2:2" ht="15.75" customHeight="1">
      <c r="B169" s="4"/>
    </row>
    <row r="170" spans="2:2" ht="15.75" customHeight="1">
      <c r="B170" s="4"/>
    </row>
    <row r="171" spans="2:2" ht="15.75" customHeight="1">
      <c r="B171" s="4"/>
    </row>
    <row r="172" spans="2:2" ht="15.75" customHeight="1">
      <c r="B172" s="4"/>
    </row>
    <row r="173" spans="2:2" ht="15.75" customHeight="1">
      <c r="B173" s="4"/>
    </row>
    <row r="174" spans="2:2" ht="15.75" customHeight="1">
      <c r="B174" s="4"/>
    </row>
    <row r="175" spans="2:2" ht="15.75" customHeight="1">
      <c r="B175" s="4"/>
    </row>
    <row r="176" spans="2:2" ht="15.75" customHeight="1">
      <c r="B176" s="4"/>
    </row>
    <row r="177" spans="2:2" ht="15.75" customHeight="1">
      <c r="B177" s="4"/>
    </row>
    <row r="178" spans="2:2" ht="15.75" customHeight="1">
      <c r="B178" s="4"/>
    </row>
    <row r="179" spans="2:2" ht="15.75" customHeight="1">
      <c r="B179" s="4"/>
    </row>
    <row r="180" spans="2:2" ht="15.75" customHeight="1">
      <c r="B180" s="4"/>
    </row>
    <row r="181" spans="2:2" ht="15.75" customHeight="1">
      <c r="B181" s="4"/>
    </row>
    <row r="182" spans="2:2" ht="15.75" customHeight="1">
      <c r="B182" s="4"/>
    </row>
    <row r="183" spans="2:2" ht="15.75" customHeight="1">
      <c r="B183" s="4"/>
    </row>
    <row r="184" spans="2:2" ht="15.75" customHeight="1">
      <c r="B184" s="4"/>
    </row>
    <row r="185" spans="2:2" ht="15.75" customHeight="1">
      <c r="B185" s="4"/>
    </row>
    <row r="186" spans="2:2" ht="15.75" customHeight="1">
      <c r="B186" s="4"/>
    </row>
    <row r="187" spans="2:2" ht="15.75" customHeight="1">
      <c r="B187" s="4"/>
    </row>
    <row r="188" spans="2:2" ht="15.75" customHeight="1">
      <c r="B188" s="4"/>
    </row>
    <row r="189" spans="2:2" ht="15.75" customHeight="1">
      <c r="B189" s="4"/>
    </row>
    <row r="190" spans="2:2" ht="15.75" customHeight="1">
      <c r="B190" s="4"/>
    </row>
    <row r="191" spans="2:2" ht="15.75" customHeight="1">
      <c r="B191" s="4"/>
    </row>
    <row r="192" spans="2:2" ht="15.75" customHeight="1">
      <c r="B192" s="4"/>
    </row>
    <row r="193" spans="2:2" ht="15.75" customHeight="1">
      <c r="B193" s="4"/>
    </row>
    <row r="194" spans="2:2" ht="15.75" customHeight="1">
      <c r="B194" s="4"/>
    </row>
    <row r="195" spans="2:2" ht="15.75" customHeight="1">
      <c r="B195" s="4"/>
    </row>
    <row r="196" spans="2:2" ht="15.75" customHeight="1">
      <c r="B196" s="4"/>
    </row>
    <row r="197" spans="2:2" ht="15.75" customHeight="1">
      <c r="B197" s="4"/>
    </row>
    <row r="198" spans="2:2" ht="15.75" customHeight="1">
      <c r="B198" s="4"/>
    </row>
    <row r="199" spans="2:2" ht="15.75" customHeight="1">
      <c r="B199" s="4"/>
    </row>
    <row r="200" spans="2:2" ht="15.75" customHeight="1">
      <c r="B200" s="4"/>
    </row>
    <row r="201" spans="2:2" ht="15.75" customHeight="1">
      <c r="B201" s="4"/>
    </row>
    <row r="202" spans="2:2" ht="15.75" customHeight="1">
      <c r="B202" s="4"/>
    </row>
    <row r="203" spans="2:2" ht="15.75" customHeight="1">
      <c r="B203" s="4"/>
    </row>
    <row r="204" spans="2:2" ht="15.75" customHeight="1">
      <c r="B204" s="4"/>
    </row>
    <row r="205" spans="2:2" ht="15.75" customHeight="1">
      <c r="B205" s="4"/>
    </row>
    <row r="206" spans="2:2" ht="15.75" customHeight="1">
      <c r="B206" s="4"/>
    </row>
    <row r="207" spans="2:2" ht="15.75" customHeight="1">
      <c r="B207" s="4"/>
    </row>
    <row r="208" spans="2:2" ht="15.75" customHeight="1">
      <c r="B208" s="4"/>
    </row>
    <row r="209" spans="2:2" ht="15.75" customHeight="1">
      <c r="B209" s="4"/>
    </row>
    <row r="210" spans="2:2" ht="15.75" customHeight="1">
      <c r="B210" s="4"/>
    </row>
    <row r="211" spans="2:2" ht="15.75" customHeight="1">
      <c r="B211" s="4"/>
    </row>
    <row r="212" spans="2:2" ht="15.75" customHeight="1">
      <c r="B212" s="4"/>
    </row>
    <row r="213" spans="2:2" ht="15.75" customHeight="1">
      <c r="B213" s="4"/>
    </row>
    <row r="214" spans="2:2" ht="15.75" customHeight="1">
      <c r="B214" s="4"/>
    </row>
    <row r="215" spans="2:2" ht="15.75" customHeight="1">
      <c r="B215" s="4"/>
    </row>
    <row r="216" spans="2:2" ht="15.75" customHeight="1">
      <c r="B216" s="4"/>
    </row>
    <row r="217" spans="2:2" ht="15.75" customHeight="1">
      <c r="B217" s="4"/>
    </row>
    <row r="218" spans="2:2" ht="15.75" customHeight="1">
      <c r="B218" s="4"/>
    </row>
    <row r="219" spans="2:2" ht="15.75" customHeight="1">
      <c r="B219" s="4"/>
    </row>
    <row r="220" spans="2:2" ht="15.75" customHeight="1">
      <c r="B220" s="4"/>
    </row>
    <row r="221" spans="2:2" ht="15.75" customHeight="1">
      <c r="B221" s="4"/>
    </row>
    <row r="222" spans="2:2" ht="15.75" customHeight="1">
      <c r="B222" s="4"/>
    </row>
    <row r="223" spans="2:2" ht="15.75" customHeight="1">
      <c r="B223" s="4"/>
    </row>
    <row r="224" spans="2:2" ht="15.75" customHeight="1">
      <c r="B224" s="4"/>
    </row>
    <row r="225" spans="2:2" ht="15.75" customHeight="1">
      <c r="B225" s="4"/>
    </row>
    <row r="226" spans="2:2" ht="15.75" customHeight="1">
      <c r="B226" s="4"/>
    </row>
    <row r="227" spans="2:2" ht="15.75" customHeight="1">
      <c r="B227" s="4"/>
    </row>
    <row r="228" spans="2:2" ht="15.75" customHeight="1">
      <c r="B228" s="4"/>
    </row>
    <row r="229" spans="2:2" ht="15.75" customHeight="1">
      <c r="B229" s="4"/>
    </row>
    <row r="230" spans="2:2" ht="15.75" customHeight="1">
      <c r="B230" s="4"/>
    </row>
    <row r="231" spans="2:2" ht="15.75" customHeight="1">
      <c r="B231" s="4"/>
    </row>
    <row r="232" spans="2:2" ht="15.75" customHeight="1">
      <c r="B232" s="4"/>
    </row>
    <row r="233" spans="2:2" ht="15.75" customHeight="1">
      <c r="B233" s="4"/>
    </row>
    <row r="234" spans="2:2" ht="15.75" customHeight="1">
      <c r="B234" s="4"/>
    </row>
    <row r="235" spans="2:2" ht="15.75" customHeight="1">
      <c r="B235" s="4"/>
    </row>
    <row r="236" spans="2:2" ht="15.75" customHeight="1">
      <c r="B236" s="4"/>
    </row>
    <row r="237" spans="2:2" ht="15.75" customHeight="1">
      <c r="B237" s="4"/>
    </row>
    <row r="238" spans="2:2" ht="15.75" customHeight="1">
      <c r="B238" s="4"/>
    </row>
    <row r="239" spans="2:2" ht="15.75" customHeight="1">
      <c r="B239" s="4"/>
    </row>
    <row r="240" spans="2:2" ht="15.75" customHeight="1">
      <c r="B240" s="4"/>
    </row>
    <row r="241" spans="2:2" ht="15.75" customHeight="1">
      <c r="B241" s="4"/>
    </row>
    <row r="242" spans="2:2" ht="15.75" customHeight="1">
      <c r="B242" s="4"/>
    </row>
    <row r="243" spans="2:2" ht="15.75" customHeight="1">
      <c r="B243" s="4"/>
    </row>
    <row r="244" spans="2:2" ht="15.75" customHeight="1">
      <c r="B244" s="4"/>
    </row>
    <row r="245" spans="2:2" ht="15.75" customHeight="1">
      <c r="B245" s="4"/>
    </row>
    <row r="246" spans="2:2" ht="15.75" customHeight="1">
      <c r="B246" s="4"/>
    </row>
    <row r="247" spans="2:2" ht="15.75" customHeight="1">
      <c r="B247" s="4"/>
    </row>
    <row r="248" spans="2:2" ht="15.75" customHeight="1">
      <c r="B248" s="4"/>
    </row>
    <row r="249" spans="2:2" ht="15.75" customHeight="1">
      <c r="B249" s="4"/>
    </row>
    <row r="250" spans="2:2" ht="15.75" customHeight="1">
      <c r="B250" s="4"/>
    </row>
    <row r="251" spans="2:2" ht="15.75" customHeight="1">
      <c r="B251" s="4"/>
    </row>
    <row r="252" spans="2:2" ht="15.75" customHeight="1">
      <c r="B252" s="4"/>
    </row>
    <row r="253" spans="2:2" ht="15.75" customHeight="1">
      <c r="B253" s="4"/>
    </row>
    <row r="254" spans="2:2" ht="15.75" customHeight="1">
      <c r="B254" s="4"/>
    </row>
    <row r="255" spans="2:2" ht="15.75" customHeight="1">
      <c r="B255" s="4"/>
    </row>
    <row r="256" spans="2:2" ht="15.75" customHeight="1">
      <c r="B256" s="4"/>
    </row>
    <row r="257" spans="2:2" ht="15.75" customHeight="1">
      <c r="B257" s="4"/>
    </row>
    <row r="258" spans="2:2" ht="15.75" customHeight="1">
      <c r="B258" s="4"/>
    </row>
    <row r="259" spans="2:2" ht="15.75" customHeight="1">
      <c r="B259" s="4"/>
    </row>
    <row r="260" spans="2:2" ht="15.75" customHeight="1">
      <c r="B260" s="4"/>
    </row>
    <row r="261" spans="2:2" ht="15.75" customHeight="1">
      <c r="B261" s="4"/>
    </row>
    <row r="262" spans="2:2" ht="15.75" customHeight="1">
      <c r="B262" s="4"/>
    </row>
    <row r="263" spans="2:2" ht="15.75" customHeight="1">
      <c r="B263" s="4"/>
    </row>
    <row r="264" spans="2:2" ht="15.75" customHeight="1">
      <c r="B264" s="4"/>
    </row>
    <row r="265" spans="2:2" ht="15.75" customHeight="1">
      <c r="B265" s="4"/>
    </row>
    <row r="266" spans="2:2" ht="15.75" customHeight="1">
      <c r="B266" s="4"/>
    </row>
    <row r="267" spans="2:2" ht="15.75" customHeight="1">
      <c r="B267" s="4"/>
    </row>
    <row r="268" spans="2:2" ht="15.75" customHeight="1">
      <c r="B268" s="4"/>
    </row>
    <row r="269" spans="2:2" ht="15.75" customHeight="1">
      <c r="B269" s="4"/>
    </row>
    <row r="270" spans="2:2" ht="15.75" customHeight="1">
      <c r="B270" s="4"/>
    </row>
    <row r="271" spans="2:2" ht="15.75" customHeight="1">
      <c r="B271" s="4"/>
    </row>
    <row r="272" spans="2:2" ht="15.75" customHeight="1">
      <c r="B272" s="4"/>
    </row>
    <row r="273" spans="2:2" ht="15.75" customHeight="1">
      <c r="B273" s="4"/>
    </row>
    <row r="274" spans="2:2" ht="15.75" customHeight="1">
      <c r="B274" s="4"/>
    </row>
    <row r="275" spans="2:2" ht="15.75" customHeight="1">
      <c r="B275" s="4"/>
    </row>
    <row r="276" spans="2:2" ht="15.75" customHeight="1">
      <c r="B276" s="4"/>
    </row>
    <row r="277" spans="2:2" ht="15.75" customHeight="1">
      <c r="B277" s="4"/>
    </row>
    <row r="278" spans="2:2" ht="15.75" customHeight="1">
      <c r="B278" s="4"/>
    </row>
    <row r="279" spans="2:2" ht="15.75" customHeight="1">
      <c r="B279" s="4"/>
    </row>
    <row r="280" spans="2:2" ht="15.75" customHeight="1">
      <c r="B280" s="4"/>
    </row>
    <row r="281" spans="2:2" ht="15.75" customHeight="1">
      <c r="B281" s="4"/>
    </row>
    <row r="282" spans="2:2" ht="15.75" customHeight="1">
      <c r="B282" s="4"/>
    </row>
    <row r="283" spans="2:2" ht="15.75" customHeight="1">
      <c r="B283" s="4"/>
    </row>
    <row r="284" spans="2:2" ht="15.75" customHeight="1">
      <c r="B284" s="4"/>
    </row>
    <row r="285" spans="2:2" ht="15.75" customHeight="1">
      <c r="B285" s="4"/>
    </row>
    <row r="286" spans="2:2" ht="15.75" customHeight="1">
      <c r="B286" s="4"/>
    </row>
    <row r="287" spans="2:2" ht="15.75" customHeight="1">
      <c r="B287" s="4"/>
    </row>
    <row r="288" spans="2:2" ht="15.75" customHeight="1">
      <c r="B288" s="4"/>
    </row>
    <row r="289" spans="2:2" ht="15.75" customHeight="1">
      <c r="B289" s="4"/>
    </row>
    <row r="290" spans="2:2" ht="15.75" customHeight="1">
      <c r="B290" s="4"/>
    </row>
    <row r="291" spans="2:2" ht="15.75" customHeight="1">
      <c r="B291" s="4"/>
    </row>
    <row r="292" spans="2:2" ht="15.75" customHeight="1">
      <c r="B292" s="4"/>
    </row>
    <row r="293" spans="2:2" ht="15.75" customHeight="1">
      <c r="B293" s="4"/>
    </row>
    <row r="294" spans="2:2" ht="15.75" customHeight="1">
      <c r="B294" s="4"/>
    </row>
    <row r="295" spans="2:2" ht="15.75" customHeight="1">
      <c r="B295" s="4"/>
    </row>
    <row r="296" spans="2:2" ht="15.75" customHeight="1">
      <c r="B296" s="4"/>
    </row>
    <row r="297" spans="2:2" ht="15.75" customHeight="1">
      <c r="B297" s="4"/>
    </row>
    <row r="298" spans="2:2" ht="15.75" customHeight="1">
      <c r="B298" s="4"/>
    </row>
    <row r="299" spans="2:2" ht="15.75" customHeight="1">
      <c r="B299" s="4"/>
    </row>
    <row r="300" spans="2:2" ht="15.75" customHeight="1">
      <c r="B300" s="4"/>
    </row>
    <row r="301" spans="2:2" ht="15.75" customHeight="1">
      <c r="B301" s="4"/>
    </row>
    <row r="302" spans="2:2" ht="15.75" customHeight="1">
      <c r="B302" s="4"/>
    </row>
    <row r="303" spans="2:2" ht="15.75" customHeight="1">
      <c r="B303" s="4"/>
    </row>
    <row r="304" spans="2:2" ht="15.75" customHeight="1">
      <c r="B304" s="4"/>
    </row>
    <row r="305" spans="2:2" ht="15.75" customHeight="1">
      <c r="B305" s="4"/>
    </row>
    <row r="306" spans="2:2" ht="15.75" customHeight="1">
      <c r="B306" s="4"/>
    </row>
    <row r="307" spans="2:2" ht="15.75" customHeight="1">
      <c r="B307" s="4"/>
    </row>
    <row r="308" spans="2:2" ht="15.75" customHeight="1">
      <c r="B308" s="4"/>
    </row>
    <row r="309" spans="2:2" ht="15.75" customHeight="1">
      <c r="B309" s="4"/>
    </row>
    <row r="310" spans="2:2" ht="15.75" customHeight="1">
      <c r="B310" s="4"/>
    </row>
    <row r="311" spans="2:2" ht="15.75" customHeight="1">
      <c r="B311" s="4"/>
    </row>
    <row r="312" spans="2:2" ht="15.75" customHeight="1">
      <c r="B312" s="4"/>
    </row>
    <row r="313" spans="2:2" ht="15.75" customHeight="1">
      <c r="B313" s="4"/>
    </row>
    <row r="314" spans="2:2" ht="15.75" customHeight="1">
      <c r="B314" s="4"/>
    </row>
    <row r="315" spans="2:2" ht="15.75" customHeight="1">
      <c r="B315" s="4"/>
    </row>
    <row r="316" spans="2:2" ht="15.75" customHeight="1">
      <c r="B316" s="4"/>
    </row>
    <row r="317" spans="2:2" ht="15.75" customHeight="1">
      <c r="B317" s="4"/>
    </row>
    <row r="318" spans="2:2" ht="15.75" customHeight="1">
      <c r="B318" s="4"/>
    </row>
    <row r="319" spans="2:2" ht="15.75" customHeight="1">
      <c r="B319" s="4"/>
    </row>
    <row r="320" spans="2:2" ht="15.75" customHeight="1">
      <c r="B320" s="4"/>
    </row>
    <row r="321" spans="2:2" ht="15.75" customHeight="1">
      <c r="B321" s="4"/>
    </row>
    <row r="322" spans="2:2" ht="15.75" customHeight="1">
      <c r="B322" s="4"/>
    </row>
    <row r="323" spans="2:2" ht="15.75" customHeight="1">
      <c r="B323" s="4"/>
    </row>
    <row r="324" spans="2:2" ht="15.75" customHeight="1">
      <c r="B324" s="4"/>
    </row>
    <row r="325" spans="2:2" ht="15.75" customHeight="1">
      <c r="B325" s="4"/>
    </row>
    <row r="326" spans="2:2" ht="15.75" customHeight="1">
      <c r="B326" s="4"/>
    </row>
    <row r="327" spans="2:2" ht="15.75" customHeight="1">
      <c r="B327" s="4"/>
    </row>
    <row r="328" spans="2:2" ht="15.75" customHeight="1">
      <c r="B328" s="4"/>
    </row>
    <row r="329" spans="2:2" ht="15.75" customHeight="1">
      <c r="B329" s="4"/>
    </row>
    <row r="330" spans="2:2" ht="15.75" customHeight="1">
      <c r="B330" s="4"/>
    </row>
    <row r="331" spans="2:2" ht="15.75" customHeight="1">
      <c r="B331" s="4"/>
    </row>
    <row r="332" spans="2:2" ht="15.75" customHeight="1">
      <c r="B332" s="4"/>
    </row>
    <row r="333" spans="2:2" ht="15.75" customHeight="1">
      <c r="B333" s="4"/>
    </row>
    <row r="334" spans="2:2" ht="15.75" customHeight="1">
      <c r="B334" s="4"/>
    </row>
    <row r="335" spans="2:2" ht="15.75" customHeight="1">
      <c r="B335" s="4"/>
    </row>
    <row r="336" spans="2:2" ht="15.75" customHeight="1">
      <c r="B336" s="4"/>
    </row>
    <row r="337" spans="2:2" ht="15.75" customHeight="1">
      <c r="B337" s="4"/>
    </row>
    <row r="338" spans="2:2" ht="15.75" customHeight="1">
      <c r="B338" s="4"/>
    </row>
    <row r="339" spans="2:2" ht="15.75" customHeight="1">
      <c r="B339" s="4"/>
    </row>
    <row r="340" spans="2:2" ht="15.75" customHeight="1">
      <c r="B340" s="4"/>
    </row>
    <row r="341" spans="2:2" ht="15.75" customHeight="1">
      <c r="B341" s="4"/>
    </row>
    <row r="342" spans="2:2" ht="15.75" customHeight="1">
      <c r="B342" s="4"/>
    </row>
    <row r="343" spans="2:2" ht="15.75" customHeight="1">
      <c r="B343" s="4"/>
    </row>
    <row r="344" spans="2:2" ht="15.75" customHeight="1">
      <c r="B344" s="4"/>
    </row>
    <row r="345" spans="2:2" ht="15.75" customHeight="1">
      <c r="B345" s="4"/>
    </row>
    <row r="346" spans="2:2" ht="15.75" customHeight="1">
      <c r="B346" s="4"/>
    </row>
    <row r="347" spans="2:2" ht="15.75" customHeight="1">
      <c r="B347" s="4"/>
    </row>
    <row r="348" spans="2:2" ht="15.75" customHeight="1">
      <c r="B348" s="4"/>
    </row>
    <row r="349" spans="2:2" ht="15.75" customHeight="1">
      <c r="B349" s="4"/>
    </row>
    <row r="350" spans="2:2" ht="15.75" customHeight="1">
      <c r="B350" s="4"/>
    </row>
    <row r="351" spans="2:2" ht="15.75" customHeight="1">
      <c r="B351" s="4"/>
    </row>
    <row r="352" spans="2:2" ht="15.75" customHeight="1">
      <c r="B352" s="4"/>
    </row>
    <row r="353" spans="2:2" ht="15.75" customHeight="1">
      <c r="B353" s="4"/>
    </row>
    <row r="354" spans="2:2" ht="15.75" customHeight="1">
      <c r="B354" s="4"/>
    </row>
    <row r="355" spans="2:2" ht="15.75" customHeight="1">
      <c r="B355" s="4"/>
    </row>
    <row r="356" spans="2:2" ht="15.75" customHeight="1">
      <c r="B356" s="4"/>
    </row>
    <row r="357" spans="2:2" ht="15.75" customHeight="1">
      <c r="B357" s="4"/>
    </row>
    <row r="358" spans="2:2" ht="15.75" customHeight="1">
      <c r="B358" s="4"/>
    </row>
    <row r="359" spans="2:2" ht="15.75" customHeight="1">
      <c r="B359" s="4"/>
    </row>
    <row r="360" spans="2:2" ht="15.75" customHeight="1">
      <c r="B360" s="4"/>
    </row>
    <row r="361" spans="2:2" ht="15.75" customHeight="1">
      <c r="B361" s="4"/>
    </row>
    <row r="362" spans="2:2" ht="15.75" customHeight="1">
      <c r="B362" s="4"/>
    </row>
    <row r="363" spans="2:2" ht="15.75" customHeight="1">
      <c r="B363" s="4"/>
    </row>
    <row r="364" spans="2:2" ht="15.75" customHeight="1">
      <c r="B364" s="4"/>
    </row>
    <row r="365" spans="2:2" ht="15.75" customHeight="1">
      <c r="B365" s="4"/>
    </row>
    <row r="366" spans="2:2" ht="15.75" customHeight="1">
      <c r="B366" s="4"/>
    </row>
    <row r="367" spans="2:2" ht="15.75" customHeight="1">
      <c r="B367" s="4"/>
    </row>
    <row r="368" spans="2:2" ht="15.75" customHeight="1">
      <c r="B368" s="4"/>
    </row>
    <row r="369" spans="2:2" ht="15.75" customHeight="1">
      <c r="B369" s="4"/>
    </row>
    <row r="370" spans="2:2" ht="15.75" customHeight="1">
      <c r="B370" s="4"/>
    </row>
    <row r="371" spans="2:2" ht="15.75" customHeight="1">
      <c r="B371" s="4"/>
    </row>
    <row r="372" spans="2:2" ht="15.75" customHeight="1">
      <c r="B372" s="4"/>
    </row>
    <row r="373" spans="2:2" ht="15.75" customHeight="1">
      <c r="B373" s="4"/>
    </row>
    <row r="374" spans="2:2" ht="15.75" customHeight="1">
      <c r="B374" s="4"/>
    </row>
    <row r="375" spans="2:2" ht="15.75" customHeight="1">
      <c r="B375" s="4"/>
    </row>
    <row r="376" spans="2:2" ht="15.75" customHeight="1">
      <c r="B376" s="4"/>
    </row>
    <row r="377" spans="2:2" ht="15.75" customHeight="1">
      <c r="B377" s="4"/>
    </row>
    <row r="378" spans="2:2" ht="15.75" customHeight="1">
      <c r="B378" s="4"/>
    </row>
    <row r="379" spans="2:2" ht="15.75" customHeight="1">
      <c r="B379" s="4"/>
    </row>
    <row r="380" spans="2:2" ht="15.75" customHeight="1">
      <c r="B380" s="4"/>
    </row>
    <row r="381" spans="2:2" ht="15.75" customHeight="1">
      <c r="B381" s="4"/>
    </row>
    <row r="382" spans="2:2" ht="15.75" customHeight="1">
      <c r="B382" s="4"/>
    </row>
    <row r="383" spans="2:2" ht="15.75" customHeight="1">
      <c r="B383" s="4"/>
    </row>
    <row r="384" spans="2:2" ht="15.75" customHeight="1">
      <c r="B384" s="4"/>
    </row>
    <row r="385" spans="2:2" ht="15.75" customHeight="1">
      <c r="B385" s="4"/>
    </row>
    <row r="386" spans="2:2" ht="15.75" customHeight="1">
      <c r="B386" s="4"/>
    </row>
    <row r="387" spans="2:2" ht="15.75" customHeight="1">
      <c r="B387" s="4"/>
    </row>
    <row r="388" spans="2:2" ht="15.75" customHeight="1">
      <c r="B388" s="4"/>
    </row>
    <row r="389" spans="2:2" ht="15.75" customHeight="1">
      <c r="B389" s="4"/>
    </row>
    <row r="390" spans="2:2" ht="15.75" customHeight="1">
      <c r="B390" s="4"/>
    </row>
    <row r="391" spans="2:2" ht="15.75" customHeight="1">
      <c r="B391" s="4"/>
    </row>
    <row r="392" spans="2:2" ht="15.75" customHeight="1">
      <c r="B392" s="4"/>
    </row>
    <row r="393" spans="2:2" ht="15.75" customHeight="1">
      <c r="B393" s="4"/>
    </row>
    <row r="394" spans="2:2" ht="15.75" customHeight="1">
      <c r="B394" s="4"/>
    </row>
    <row r="395" spans="2:2" ht="15.75" customHeight="1">
      <c r="B395" s="4"/>
    </row>
    <row r="396" spans="2:2" ht="15.75" customHeight="1">
      <c r="B396" s="4"/>
    </row>
    <row r="397" spans="2:2" ht="15.75" customHeight="1">
      <c r="B397" s="4"/>
    </row>
    <row r="398" spans="2:2" ht="15.75" customHeight="1">
      <c r="B398" s="4"/>
    </row>
    <row r="399" spans="2:2" ht="15.75" customHeight="1">
      <c r="B399" s="4"/>
    </row>
    <row r="400" spans="2:2" ht="15.75" customHeight="1">
      <c r="B400" s="4"/>
    </row>
    <row r="401" spans="2:2" ht="15.75" customHeight="1">
      <c r="B401" s="4"/>
    </row>
    <row r="402" spans="2:2" ht="15.75" customHeight="1">
      <c r="B402" s="4"/>
    </row>
    <row r="403" spans="2:2" ht="15.75" customHeight="1">
      <c r="B403" s="4"/>
    </row>
    <row r="404" spans="2:2" ht="15.75" customHeight="1">
      <c r="B404" s="4"/>
    </row>
    <row r="405" spans="2:2" ht="15.75" customHeight="1">
      <c r="B405" s="4"/>
    </row>
    <row r="406" spans="2:2" ht="15.75" customHeight="1">
      <c r="B406" s="4"/>
    </row>
    <row r="407" spans="2:2" ht="15.75" customHeight="1">
      <c r="B407" s="4"/>
    </row>
    <row r="408" spans="2:2" ht="15.75" customHeight="1">
      <c r="B408" s="4"/>
    </row>
    <row r="409" spans="2:2" ht="15.75" customHeight="1">
      <c r="B409" s="4"/>
    </row>
    <row r="410" spans="2:2" ht="15.75" customHeight="1">
      <c r="B410" s="4"/>
    </row>
    <row r="411" spans="2:2" ht="15.75" customHeight="1">
      <c r="B411" s="4"/>
    </row>
    <row r="412" spans="2:2" ht="15.75" customHeight="1">
      <c r="B412" s="4"/>
    </row>
    <row r="413" spans="2:2" ht="15.75" customHeight="1">
      <c r="B413" s="4"/>
    </row>
    <row r="414" spans="2:2" ht="15.75" customHeight="1">
      <c r="B414" s="4"/>
    </row>
    <row r="415" spans="2:2" ht="15.75" customHeight="1">
      <c r="B415" s="4"/>
    </row>
    <row r="416" spans="2:2" ht="15.75" customHeight="1">
      <c r="B416" s="4"/>
    </row>
    <row r="417" spans="2:2" ht="15.75" customHeight="1">
      <c r="B417" s="4"/>
    </row>
    <row r="418" spans="2:2" ht="15.75" customHeight="1">
      <c r="B418" s="4"/>
    </row>
    <row r="419" spans="2:2" ht="15.75" customHeight="1">
      <c r="B419" s="4"/>
    </row>
    <row r="420" spans="2:2" ht="15.75" customHeight="1">
      <c r="B420" s="4"/>
    </row>
    <row r="421" spans="2:2" ht="15.75" customHeight="1">
      <c r="B421" s="4"/>
    </row>
    <row r="422" spans="2:2" ht="15.75" customHeight="1">
      <c r="B422" s="4"/>
    </row>
    <row r="423" spans="2:2" ht="15.75" customHeight="1">
      <c r="B423" s="4"/>
    </row>
    <row r="424" spans="2:2" ht="15.75" customHeight="1">
      <c r="B424" s="4"/>
    </row>
    <row r="425" spans="2:2" ht="15.75" customHeight="1">
      <c r="B425" s="4"/>
    </row>
    <row r="426" spans="2:2" ht="15.75" customHeight="1">
      <c r="B426" s="4"/>
    </row>
    <row r="427" spans="2:2" ht="15.75" customHeight="1">
      <c r="B427" s="4"/>
    </row>
    <row r="428" spans="2:2" ht="15.75" customHeight="1">
      <c r="B428" s="4"/>
    </row>
    <row r="429" spans="2:2" ht="15.75" customHeight="1">
      <c r="B429" s="4"/>
    </row>
    <row r="430" spans="2:2" ht="15.75" customHeight="1">
      <c r="B430" s="4"/>
    </row>
    <row r="431" spans="2:2" ht="15.75" customHeight="1">
      <c r="B431" s="4"/>
    </row>
    <row r="432" spans="2:2" ht="15.75" customHeight="1">
      <c r="B432" s="4"/>
    </row>
    <row r="433" spans="2:2" ht="15.75" customHeight="1">
      <c r="B433" s="4"/>
    </row>
    <row r="434" spans="2:2" ht="15.75" customHeight="1">
      <c r="B434" s="4"/>
    </row>
    <row r="435" spans="2:2" ht="15.75" customHeight="1">
      <c r="B435" s="4"/>
    </row>
    <row r="436" spans="2:2" ht="15.75" customHeight="1">
      <c r="B436" s="4"/>
    </row>
    <row r="437" spans="2:2" ht="15.75" customHeight="1">
      <c r="B437" s="4"/>
    </row>
    <row r="438" spans="2:2" ht="15.75" customHeight="1">
      <c r="B438" s="4"/>
    </row>
    <row r="439" spans="2:2" ht="15.75" customHeight="1">
      <c r="B439" s="4"/>
    </row>
    <row r="440" spans="2:2" ht="15.75" customHeight="1">
      <c r="B440" s="4"/>
    </row>
    <row r="441" spans="2:2" ht="15.75" customHeight="1">
      <c r="B441" s="4"/>
    </row>
    <row r="442" spans="2:2" ht="15.75" customHeight="1">
      <c r="B442" s="4"/>
    </row>
    <row r="443" spans="2:2" ht="15.75" customHeight="1">
      <c r="B443" s="4"/>
    </row>
    <row r="444" spans="2:2" ht="15.75" customHeight="1">
      <c r="B444" s="4"/>
    </row>
    <row r="445" spans="2:2" ht="15.75" customHeight="1">
      <c r="B445" s="4"/>
    </row>
    <row r="446" spans="2:2" ht="15.75" customHeight="1">
      <c r="B446" s="4"/>
    </row>
    <row r="447" spans="2:2" ht="15.75" customHeight="1">
      <c r="B447" s="4"/>
    </row>
    <row r="448" spans="2:2" ht="15.75" customHeight="1">
      <c r="B448" s="4"/>
    </row>
    <row r="449" spans="2:2" ht="15.75" customHeight="1">
      <c r="B449" s="4"/>
    </row>
    <row r="450" spans="2:2" ht="15.75" customHeight="1">
      <c r="B450" s="4"/>
    </row>
    <row r="451" spans="2:2" ht="15.75" customHeight="1">
      <c r="B451" s="4"/>
    </row>
    <row r="452" spans="2:2" ht="15.75" customHeight="1">
      <c r="B452" s="4"/>
    </row>
    <row r="453" spans="2:2" ht="15.75" customHeight="1">
      <c r="B453" s="4"/>
    </row>
    <row r="454" spans="2:2" ht="15.75" customHeight="1">
      <c r="B454" s="4"/>
    </row>
    <row r="455" spans="2:2" ht="15.75" customHeight="1">
      <c r="B455" s="4"/>
    </row>
    <row r="456" spans="2:2" ht="15.75" customHeight="1">
      <c r="B456" s="4"/>
    </row>
    <row r="457" spans="2:2" ht="15.75" customHeight="1">
      <c r="B457" s="4"/>
    </row>
    <row r="458" spans="2:2" ht="15.75" customHeight="1">
      <c r="B458" s="4"/>
    </row>
    <row r="459" spans="2:2" ht="15.75" customHeight="1">
      <c r="B459" s="4"/>
    </row>
    <row r="460" spans="2:2" ht="15.75" customHeight="1">
      <c r="B460" s="4"/>
    </row>
    <row r="461" spans="2:2" ht="15.75" customHeight="1">
      <c r="B461" s="4"/>
    </row>
    <row r="462" spans="2:2" ht="15.75" customHeight="1">
      <c r="B462" s="4"/>
    </row>
    <row r="463" spans="2:2" ht="15.75" customHeight="1">
      <c r="B463" s="4"/>
    </row>
    <row r="464" spans="2:2" ht="15.75" customHeight="1">
      <c r="B464" s="4"/>
    </row>
    <row r="465" spans="2:2" ht="15.75" customHeight="1">
      <c r="B465" s="4"/>
    </row>
    <row r="466" spans="2:2" ht="15.75" customHeight="1">
      <c r="B466" s="4"/>
    </row>
    <row r="467" spans="2:2" ht="15.75" customHeight="1">
      <c r="B467" s="4"/>
    </row>
    <row r="468" spans="2:2" ht="15.75" customHeight="1">
      <c r="B468" s="4"/>
    </row>
    <row r="469" spans="2:2" ht="15.75" customHeight="1">
      <c r="B469" s="4"/>
    </row>
    <row r="470" spans="2:2" ht="15.75" customHeight="1">
      <c r="B470" s="4"/>
    </row>
    <row r="471" spans="2:2" ht="15.75" customHeight="1">
      <c r="B471" s="4"/>
    </row>
    <row r="472" spans="2:2" ht="15.75" customHeight="1">
      <c r="B472" s="4"/>
    </row>
    <row r="473" spans="2:2" ht="15.75" customHeight="1">
      <c r="B473" s="4"/>
    </row>
    <row r="474" spans="2:2" ht="15.75" customHeight="1">
      <c r="B474" s="4"/>
    </row>
    <row r="475" spans="2:2" ht="15.75" customHeight="1">
      <c r="B475" s="4"/>
    </row>
    <row r="476" spans="2:2" ht="15.75" customHeight="1">
      <c r="B476" s="4"/>
    </row>
    <row r="477" spans="2:2" ht="15.75" customHeight="1">
      <c r="B477" s="4"/>
    </row>
    <row r="478" spans="2:2" ht="15.75" customHeight="1">
      <c r="B478" s="4"/>
    </row>
    <row r="479" spans="2:2" ht="15.75" customHeight="1">
      <c r="B479" s="4"/>
    </row>
    <row r="480" spans="2:2" ht="15.75" customHeight="1">
      <c r="B480" s="4"/>
    </row>
    <row r="481" spans="2:2" ht="15.75" customHeight="1">
      <c r="B481" s="4"/>
    </row>
    <row r="482" spans="2:2" ht="15.75" customHeight="1">
      <c r="B482" s="4"/>
    </row>
    <row r="483" spans="2:2" ht="15.75" customHeight="1">
      <c r="B483" s="4"/>
    </row>
    <row r="484" spans="2:2" ht="15.75" customHeight="1">
      <c r="B484" s="4"/>
    </row>
    <row r="485" spans="2:2" ht="15.75" customHeight="1">
      <c r="B485" s="4"/>
    </row>
    <row r="486" spans="2:2" ht="15.75" customHeight="1">
      <c r="B486" s="4"/>
    </row>
    <row r="487" spans="2:2" ht="15.75" customHeight="1">
      <c r="B487" s="4"/>
    </row>
    <row r="488" spans="2:2" ht="15.75" customHeight="1">
      <c r="B488" s="4"/>
    </row>
    <row r="489" spans="2:2" ht="15.75" customHeight="1">
      <c r="B489" s="4"/>
    </row>
    <row r="490" spans="2:2" ht="15.75" customHeight="1">
      <c r="B490" s="4"/>
    </row>
    <row r="491" spans="2:2" ht="15.75" customHeight="1">
      <c r="B491" s="4"/>
    </row>
    <row r="492" spans="2:2" ht="15.75" customHeight="1">
      <c r="B492" s="4"/>
    </row>
    <row r="493" spans="2:2" ht="15.75" customHeight="1">
      <c r="B493" s="4"/>
    </row>
    <row r="494" spans="2:2" ht="15.75" customHeight="1">
      <c r="B494" s="4"/>
    </row>
    <row r="495" spans="2:2" ht="15.75" customHeight="1">
      <c r="B495" s="4"/>
    </row>
    <row r="496" spans="2:2" ht="15.75" customHeight="1">
      <c r="B496" s="4"/>
    </row>
    <row r="497" spans="2:2" ht="15.75" customHeight="1">
      <c r="B497" s="4"/>
    </row>
    <row r="498" spans="2:2" ht="15.75" customHeight="1">
      <c r="B498" s="4"/>
    </row>
    <row r="499" spans="2:2" ht="15.75" customHeight="1">
      <c r="B499" s="4"/>
    </row>
    <row r="500" spans="2:2" ht="15.75" customHeight="1">
      <c r="B500" s="4"/>
    </row>
    <row r="501" spans="2:2" ht="15.75" customHeight="1">
      <c r="B501" s="4"/>
    </row>
    <row r="502" spans="2:2" ht="15.75" customHeight="1">
      <c r="B502" s="4"/>
    </row>
    <row r="503" spans="2:2" ht="15.75" customHeight="1">
      <c r="B503" s="4"/>
    </row>
    <row r="504" spans="2:2" ht="15.75" customHeight="1">
      <c r="B504" s="4"/>
    </row>
    <row r="505" spans="2:2" ht="15.75" customHeight="1">
      <c r="B505" s="4"/>
    </row>
    <row r="506" spans="2:2" ht="15.75" customHeight="1">
      <c r="B506" s="4"/>
    </row>
    <row r="507" spans="2:2" ht="15.75" customHeight="1">
      <c r="B507" s="4"/>
    </row>
    <row r="508" spans="2:2" ht="15.75" customHeight="1">
      <c r="B508" s="4"/>
    </row>
    <row r="509" spans="2:2" ht="15.75" customHeight="1">
      <c r="B509" s="4"/>
    </row>
    <row r="510" spans="2:2" ht="15.75" customHeight="1">
      <c r="B510" s="4"/>
    </row>
    <row r="511" spans="2:2" ht="15.75" customHeight="1">
      <c r="B511" s="4"/>
    </row>
    <row r="512" spans="2:2" ht="15.75" customHeight="1">
      <c r="B512" s="4"/>
    </row>
    <row r="513" spans="2:2" ht="15.75" customHeight="1">
      <c r="B513" s="4"/>
    </row>
    <row r="514" spans="2:2" ht="15.75" customHeight="1">
      <c r="B514" s="4"/>
    </row>
    <row r="515" spans="2:2" ht="15.75" customHeight="1">
      <c r="B515" s="4"/>
    </row>
    <row r="516" spans="2:2" ht="15.75" customHeight="1">
      <c r="B516" s="4"/>
    </row>
    <row r="517" spans="2:2" ht="15.75" customHeight="1">
      <c r="B517" s="4"/>
    </row>
    <row r="518" spans="2:2" ht="15.75" customHeight="1">
      <c r="B518" s="4"/>
    </row>
    <row r="519" spans="2:2" ht="15.75" customHeight="1">
      <c r="B519" s="4"/>
    </row>
    <row r="520" spans="2:2" ht="15.75" customHeight="1">
      <c r="B520" s="4"/>
    </row>
    <row r="521" spans="2:2" ht="15.75" customHeight="1">
      <c r="B521" s="4"/>
    </row>
    <row r="522" spans="2:2" ht="15.75" customHeight="1">
      <c r="B522" s="4"/>
    </row>
    <row r="523" spans="2:2" ht="15.75" customHeight="1">
      <c r="B523" s="4"/>
    </row>
    <row r="524" spans="2:2" ht="15.75" customHeight="1">
      <c r="B524" s="4"/>
    </row>
    <row r="525" spans="2:2" ht="15.75" customHeight="1">
      <c r="B525" s="4"/>
    </row>
    <row r="526" spans="2:2" ht="15.75" customHeight="1">
      <c r="B526" s="4"/>
    </row>
    <row r="527" spans="2:2" ht="15.75" customHeight="1">
      <c r="B527" s="4"/>
    </row>
    <row r="528" spans="2:2" ht="15.75" customHeight="1">
      <c r="B528" s="4"/>
    </row>
    <row r="529" spans="2:2" ht="15.75" customHeight="1">
      <c r="B529" s="4"/>
    </row>
    <row r="530" spans="2:2" ht="15.75" customHeight="1">
      <c r="B530" s="4"/>
    </row>
    <row r="531" spans="2:2" ht="15.75" customHeight="1">
      <c r="B531" s="4"/>
    </row>
    <row r="532" spans="2:2" ht="15.75" customHeight="1">
      <c r="B532" s="4"/>
    </row>
    <row r="533" spans="2:2" ht="15.75" customHeight="1">
      <c r="B533" s="4"/>
    </row>
    <row r="534" spans="2:2" ht="15.75" customHeight="1">
      <c r="B534" s="4"/>
    </row>
    <row r="535" spans="2:2" ht="15.75" customHeight="1">
      <c r="B535" s="4"/>
    </row>
    <row r="536" spans="2:2" ht="15.75" customHeight="1">
      <c r="B536" s="4"/>
    </row>
    <row r="537" spans="2:2" ht="15.75" customHeight="1">
      <c r="B537" s="4"/>
    </row>
    <row r="538" spans="2:2" ht="15.75" customHeight="1">
      <c r="B538" s="4"/>
    </row>
    <row r="539" spans="2:2" ht="15.75" customHeight="1">
      <c r="B539" s="4"/>
    </row>
    <row r="540" spans="2:2" ht="15.75" customHeight="1">
      <c r="B540" s="4"/>
    </row>
    <row r="541" spans="2:2" ht="15.75" customHeight="1">
      <c r="B541" s="4"/>
    </row>
    <row r="542" spans="2:2" ht="15.75" customHeight="1">
      <c r="B542" s="4"/>
    </row>
    <row r="543" spans="2:2" ht="15.75" customHeight="1">
      <c r="B543" s="4"/>
    </row>
    <row r="544" spans="2:2" ht="15.75" customHeight="1">
      <c r="B544" s="4"/>
    </row>
    <row r="545" spans="2:2" ht="15.75" customHeight="1">
      <c r="B545" s="4"/>
    </row>
    <row r="546" spans="2:2" ht="15.75" customHeight="1">
      <c r="B546" s="4"/>
    </row>
    <row r="547" spans="2:2" ht="15.75" customHeight="1">
      <c r="B547" s="4"/>
    </row>
    <row r="548" spans="2:2" ht="15.75" customHeight="1">
      <c r="B548" s="4"/>
    </row>
    <row r="549" spans="2:2" ht="15.75" customHeight="1">
      <c r="B549" s="4"/>
    </row>
    <row r="550" spans="2:2" ht="15.75" customHeight="1">
      <c r="B550" s="4"/>
    </row>
    <row r="551" spans="2:2" ht="15.75" customHeight="1">
      <c r="B551" s="4"/>
    </row>
    <row r="552" spans="2:2" ht="15.75" customHeight="1">
      <c r="B552" s="4"/>
    </row>
    <row r="553" spans="2:2" ht="15.75" customHeight="1">
      <c r="B553" s="4"/>
    </row>
    <row r="554" spans="2:2" ht="15.75" customHeight="1">
      <c r="B554" s="4"/>
    </row>
    <row r="555" spans="2:2" ht="15.75" customHeight="1">
      <c r="B555" s="4"/>
    </row>
    <row r="556" spans="2:2" ht="15.75" customHeight="1">
      <c r="B556" s="4"/>
    </row>
    <row r="557" spans="2:2" ht="15.75" customHeight="1">
      <c r="B557" s="4"/>
    </row>
    <row r="558" spans="2:2" ht="15.75" customHeight="1">
      <c r="B558" s="4"/>
    </row>
    <row r="559" spans="2:2" ht="15.75" customHeight="1">
      <c r="B559" s="4"/>
    </row>
    <row r="560" spans="2:2" ht="15.75" customHeight="1">
      <c r="B560" s="4"/>
    </row>
    <row r="561" spans="2:2" ht="15.75" customHeight="1">
      <c r="B561" s="4"/>
    </row>
    <row r="562" spans="2:2" ht="15.75" customHeight="1">
      <c r="B562" s="4"/>
    </row>
    <row r="563" spans="2:2" ht="15.75" customHeight="1">
      <c r="B563" s="4"/>
    </row>
    <row r="564" spans="2:2" ht="15.75" customHeight="1">
      <c r="B564" s="4"/>
    </row>
    <row r="565" spans="2:2" ht="15.75" customHeight="1">
      <c r="B565" s="4"/>
    </row>
    <row r="566" spans="2:2" ht="15.75" customHeight="1">
      <c r="B566" s="4"/>
    </row>
    <row r="567" spans="2:2" ht="15.75" customHeight="1">
      <c r="B567" s="4"/>
    </row>
    <row r="568" spans="2:2" ht="15.75" customHeight="1">
      <c r="B568" s="4"/>
    </row>
    <row r="569" spans="2:2" ht="15.75" customHeight="1">
      <c r="B569" s="4"/>
    </row>
    <row r="570" spans="2:2" ht="15.75" customHeight="1">
      <c r="B570" s="4"/>
    </row>
    <row r="571" spans="2:2" ht="15.75" customHeight="1">
      <c r="B571" s="4"/>
    </row>
    <row r="572" spans="2:2" ht="15.75" customHeight="1">
      <c r="B572" s="4"/>
    </row>
    <row r="573" spans="2:2" ht="15.75" customHeight="1">
      <c r="B573" s="4"/>
    </row>
    <row r="574" spans="2:2" ht="15.75" customHeight="1">
      <c r="B574" s="4"/>
    </row>
    <row r="575" spans="2:2" ht="15.75" customHeight="1">
      <c r="B575" s="4"/>
    </row>
    <row r="576" spans="2:2" ht="15.75" customHeight="1">
      <c r="B576" s="4"/>
    </row>
    <row r="577" spans="2:2" ht="15.75" customHeight="1">
      <c r="B577" s="4"/>
    </row>
    <row r="578" spans="2:2" ht="15.75" customHeight="1">
      <c r="B578" s="4"/>
    </row>
    <row r="579" spans="2:2" ht="15.75" customHeight="1">
      <c r="B579" s="4"/>
    </row>
    <row r="580" spans="2:2" ht="15.75" customHeight="1">
      <c r="B580" s="4"/>
    </row>
    <row r="581" spans="2:2" ht="15.75" customHeight="1">
      <c r="B581" s="4"/>
    </row>
    <row r="582" spans="2:2" ht="15.75" customHeight="1">
      <c r="B582" s="4"/>
    </row>
    <row r="583" spans="2:2" ht="15.75" customHeight="1">
      <c r="B583" s="4"/>
    </row>
    <row r="584" spans="2:2" ht="15.75" customHeight="1">
      <c r="B584" s="4"/>
    </row>
    <row r="585" spans="2:2" ht="15.75" customHeight="1">
      <c r="B585" s="4"/>
    </row>
    <row r="586" spans="2:2" ht="15.75" customHeight="1">
      <c r="B586" s="4"/>
    </row>
    <row r="587" spans="2:2" ht="15.75" customHeight="1">
      <c r="B587" s="4"/>
    </row>
    <row r="588" spans="2:2" ht="15.75" customHeight="1">
      <c r="B588" s="4"/>
    </row>
    <row r="589" spans="2:2" ht="15.75" customHeight="1">
      <c r="B589" s="4"/>
    </row>
    <row r="590" spans="2:2" ht="15.75" customHeight="1">
      <c r="B590" s="4"/>
    </row>
    <row r="591" spans="2:2" ht="15.75" customHeight="1">
      <c r="B591" s="4"/>
    </row>
    <row r="592" spans="2:2" ht="15.75" customHeight="1">
      <c r="B592" s="4"/>
    </row>
    <row r="593" spans="2:2" ht="15.75" customHeight="1">
      <c r="B593" s="4"/>
    </row>
    <row r="594" spans="2:2" ht="15.75" customHeight="1">
      <c r="B594" s="4"/>
    </row>
    <row r="595" spans="2:2" ht="15.75" customHeight="1">
      <c r="B595" s="4"/>
    </row>
    <row r="596" spans="2:2" ht="15.75" customHeight="1">
      <c r="B596" s="4"/>
    </row>
    <row r="597" spans="2:2" ht="15.75" customHeight="1">
      <c r="B597" s="4"/>
    </row>
    <row r="598" spans="2:2" ht="15.75" customHeight="1">
      <c r="B598" s="4"/>
    </row>
    <row r="599" spans="2:2" ht="15.75" customHeight="1">
      <c r="B599" s="4"/>
    </row>
    <row r="600" spans="2:2" ht="15.75" customHeight="1">
      <c r="B600" s="4"/>
    </row>
    <row r="601" spans="2:2" ht="15.75" customHeight="1">
      <c r="B601" s="4"/>
    </row>
    <row r="602" spans="2:2" ht="15.75" customHeight="1">
      <c r="B602" s="4"/>
    </row>
    <row r="603" spans="2:2" ht="15.75" customHeight="1">
      <c r="B603" s="4"/>
    </row>
    <row r="604" spans="2:2" ht="15.75" customHeight="1">
      <c r="B604" s="4"/>
    </row>
    <row r="605" spans="2:2" ht="15.75" customHeight="1">
      <c r="B605" s="4"/>
    </row>
    <row r="606" spans="2:2" ht="15.75" customHeight="1">
      <c r="B606" s="4"/>
    </row>
    <row r="607" spans="2:2" ht="15.75" customHeight="1">
      <c r="B607" s="4"/>
    </row>
    <row r="608" spans="2:2" ht="15.75" customHeight="1">
      <c r="B608" s="4"/>
    </row>
    <row r="609" spans="2:2" ht="15.75" customHeight="1">
      <c r="B609" s="4"/>
    </row>
    <row r="610" spans="2:2" ht="15.75" customHeight="1">
      <c r="B610" s="4"/>
    </row>
    <row r="611" spans="2:2" ht="15.75" customHeight="1">
      <c r="B611" s="4"/>
    </row>
    <row r="612" spans="2:2" ht="15.75" customHeight="1">
      <c r="B612" s="4"/>
    </row>
    <row r="613" spans="2:2" ht="15.75" customHeight="1">
      <c r="B613" s="4"/>
    </row>
    <row r="614" spans="2:2" ht="15.75" customHeight="1">
      <c r="B614" s="4"/>
    </row>
    <row r="615" spans="2:2" ht="15.75" customHeight="1">
      <c r="B615" s="4"/>
    </row>
    <row r="616" spans="2:2" ht="15.75" customHeight="1">
      <c r="B616" s="4"/>
    </row>
    <row r="617" spans="2:2" ht="15.75" customHeight="1">
      <c r="B617" s="4"/>
    </row>
    <row r="618" spans="2:2" ht="15.75" customHeight="1">
      <c r="B618" s="4"/>
    </row>
    <row r="619" spans="2:2" ht="15.75" customHeight="1">
      <c r="B619" s="4"/>
    </row>
    <row r="620" spans="2:2" ht="15.75" customHeight="1">
      <c r="B620" s="4"/>
    </row>
    <row r="621" spans="2:2" ht="15.75" customHeight="1">
      <c r="B621" s="4"/>
    </row>
    <row r="622" spans="2:2" ht="15.75" customHeight="1">
      <c r="B622" s="4"/>
    </row>
    <row r="623" spans="2:2" ht="15.75" customHeight="1">
      <c r="B623" s="4"/>
    </row>
    <row r="624" spans="2:2" ht="15.75" customHeight="1">
      <c r="B624" s="4"/>
    </row>
    <row r="625" spans="2:2" ht="15.75" customHeight="1">
      <c r="B625" s="4"/>
    </row>
    <row r="626" spans="2:2" ht="15.75" customHeight="1">
      <c r="B626" s="4"/>
    </row>
    <row r="627" spans="2:2" ht="15.75" customHeight="1">
      <c r="B627" s="4"/>
    </row>
    <row r="628" spans="2:2" ht="15.75" customHeight="1">
      <c r="B628" s="4"/>
    </row>
    <row r="629" spans="2:2" ht="15.75" customHeight="1">
      <c r="B629" s="4"/>
    </row>
    <row r="630" spans="2:2" ht="15.75" customHeight="1">
      <c r="B630" s="4"/>
    </row>
    <row r="631" spans="2:2" ht="15.75" customHeight="1">
      <c r="B631" s="4"/>
    </row>
    <row r="632" spans="2:2" ht="15.75" customHeight="1">
      <c r="B632" s="4"/>
    </row>
    <row r="633" spans="2:2" ht="15.75" customHeight="1">
      <c r="B633" s="4"/>
    </row>
    <row r="634" spans="2:2" ht="15.75" customHeight="1">
      <c r="B634" s="4"/>
    </row>
    <row r="635" spans="2:2" ht="15.75" customHeight="1">
      <c r="B635" s="4"/>
    </row>
    <row r="636" spans="2:2" ht="15.75" customHeight="1">
      <c r="B636" s="4"/>
    </row>
    <row r="637" spans="2:2" ht="15.75" customHeight="1">
      <c r="B637" s="4"/>
    </row>
    <row r="638" spans="2:2" ht="15.75" customHeight="1">
      <c r="B638" s="4"/>
    </row>
    <row r="639" spans="2:2" ht="15.75" customHeight="1">
      <c r="B639" s="4"/>
    </row>
    <row r="640" spans="2:2" ht="15.75" customHeight="1">
      <c r="B640" s="4"/>
    </row>
    <row r="641" spans="2:2" ht="15.75" customHeight="1">
      <c r="B641" s="4"/>
    </row>
    <row r="642" spans="2:2" ht="15.75" customHeight="1">
      <c r="B642" s="4"/>
    </row>
    <row r="643" spans="2:2" ht="15.75" customHeight="1">
      <c r="B643" s="4"/>
    </row>
    <row r="644" spans="2:2" ht="15.75" customHeight="1">
      <c r="B644" s="4"/>
    </row>
    <row r="645" spans="2:2" ht="15.75" customHeight="1">
      <c r="B645" s="4"/>
    </row>
    <row r="646" spans="2:2" ht="15.75" customHeight="1">
      <c r="B646" s="4"/>
    </row>
    <row r="647" spans="2:2" ht="15.75" customHeight="1">
      <c r="B647" s="4"/>
    </row>
    <row r="648" spans="2:2" ht="15.75" customHeight="1">
      <c r="B648" s="4"/>
    </row>
    <row r="649" spans="2:2" ht="15.75" customHeight="1">
      <c r="B649" s="4"/>
    </row>
    <row r="650" spans="2:2" ht="15.75" customHeight="1">
      <c r="B650" s="4"/>
    </row>
    <row r="651" spans="2:2" ht="15.75" customHeight="1">
      <c r="B651" s="4"/>
    </row>
    <row r="652" spans="2:2" ht="15.75" customHeight="1">
      <c r="B652" s="4"/>
    </row>
    <row r="653" spans="2:2" ht="15.75" customHeight="1">
      <c r="B653" s="4"/>
    </row>
    <row r="654" spans="2:2" ht="15.75" customHeight="1">
      <c r="B654" s="4"/>
    </row>
    <row r="655" spans="2:2" ht="15.75" customHeight="1">
      <c r="B655" s="4"/>
    </row>
    <row r="656" spans="2:2" ht="15.75" customHeight="1">
      <c r="B656" s="4"/>
    </row>
    <row r="657" spans="2:2" ht="15.75" customHeight="1">
      <c r="B657" s="4"/>
    </row>
    <row r="658" spans="2:2" ht="15.75" customHeight="1">
      <c r="B658" s="4"/>
    </row>
    <row r="659" spans="2:2" ht="15.75" customHeight="1">
      <c r="B659" s="4"/>
    </row>
    <row r="660" spans="2:2" ht="15.75" customHeight="1">
      <c r="B660" s="4"/>
    </row>
    <row r="661" spans="2:2" ht="15.75" customHeight="1">
      <c r="B661" s="4"/>
    </row>
    <row r="662" spans="2:2" ht="15.75" customHeight="1">
      <c r="B662" s="4"/>
    </row>
    <row r="663" spans="2:2" ht="15.75" customHeight="1">
      <c r="B663" s="4"/>
    </row>
    <row r="664" spans="2:2" ht="15.75" customHeight="1">
      <c r="B664" s="4"/>
    </row>
    <row r="665" spans="2:2" ht="15.75" customHeight="1">
      <c r="B665" s="4"/>
    </row>
    <row r="666" spans="2:2" ht="15.75" customHeight="1">
      <c r="B666" s="4"/>
    </row>
    <row r="667" spans="2:2" ht="15.75" customHeight="1">
      <c r="B667" s="4"/>
    </row>
    <row r="668" spans="2:2" ht="15.75" customHeight="1">
      <c r="B668" s="4"/>
    </row>
    <row r="669" spans="2:2" ht="15.75" customHeight="1">
      <c r="B669" s="4"/>
    </row>
    <row r="670" spans="2:2" ht="15.75" customHeight="1">
      <c r="B670" s="4"/>
    </row>
    <row r="671" spans="2:2" ht="15.75" customHeight="1">
      <c r="B671" s="4"/>
    </row>
    <row r="672" spans="2:2" ht="15.75" customHeight="1">
      <c r="B672" s="4"/>
    </row>
    <row r="673" spans="2:2" ht="15.75" customHeight="1">
      <c r="B673" s="4"/>
    </row>
    <row r="674" spans="2:2" ht="15.75" customHeight="1">
      <c r="B674" s="4"/>
    </row>
    <row r="675" spans="2:2" ht="15.75" customHeight="1">
      <c r="B675" s="4"/>
    </row>
    <row r="676" spans="2:2" ht="15.75" customHeight="1">
      <c r="B676" s="4"/>
    </row>
    <row r="677" spans="2:2" ht="15.75" customHeight="1">
      <c r="B677" s="4"/>
    </row>
    <row r="678" spans="2:2" ht="15.75" customHeight="1">
      <c r="B678" s="4"/>
    </row>
    <row r="679" spans="2:2" ht="15.75" customHeight="1">
      <c r="B679" s="4"/>
    </row>
    <row r="680" spans="2:2" ht="15.75" customHeight="1">
      <c r="B680" s="4"/>
    </row>
    <row r="681" spans="2:2" ht="15.75" customHeight="1">
      <c r="B681" s="4"/>
    </row>
    <row r="682" spans="2:2" ht="15.75" customHeight="1">
      <c r="B682" s="4"/>
    </row>
    <row r="683" spans="2:2" ht="15.75" customHeight="1">
      <c r="B683" s="4"/>
    </row>
    <row r="684" spans="2:2" ht="15.75" customHeight="1">
      <c r="B684" s="4"/>
    </row>
    <row r="685" spans="2:2" ht="15.75" customHeight="1">
      <c r="B685" s="4"/>
    </row>
    <row r="686" spans="2:2" ht="15.75" customHeight="1">
      <c r="B686" s="4"/>
    </row>
    <row r="687" spans="2:2" ht="15.75" customHeight="1">
      <c r="B687" s="4"/>
    </row>
    <row r="688" spans="2:2" ht="15.75" customHeight="1">
      <c r="B688" s="4"/>
    </row>
    <row r="689" spans="2:2" ht="15.75" customHeight="1">
      <c r="B689" s="4"/>
    </row>
    <row r="690" spans="2:2" ht="15.75" customHeight="1">
      <c r="B690" s="4"/>
    </row>
    <row r="691" spans="2:2" ht="15.75" customHeight="1">
      <c r="B691" s="4"/>
    </row>
    <row r="692" spans="2:2" ht="15.75" customHeight="1">
      <c r="B692" s="4"/>
    </row>
    <row r="693" spans="2:2" ht="15.75" customHeight="1">
      <c r="B693" s="4"/>
    </row>
    <row r="694" spans="2:2" ht="15.75" customHeight="1">
      <c r="B694" s="4"/>
    </row>
    <row r="695" spans="2:2" ht="15.75" customHeight="1">
      <c r="B695" s="4"/>
    </row>
    <row r="696" spans="2:2" ht="15.75" customHeight="1">
      <c r="B696" s="4"/>
    </row>
    <row r="697" spans="2:2" ht="15.75" customHeight="1">
      <c r="B697" s="4"/>
    </row>
    <row r="698" spans="2:2" ht="15.75" customHeight="1">
      <c r="B698" s="4"/>
    </row>
    <row r="699" spans="2:2" ht="15.75" customHeight="1">
      <c r="B699" s="4"/>
    </row>
    <row r="700" spans="2:2" ht="15.75" customHeight="1">
      <c r="B700" s="4"/>
    </row>
    <row r="701" spans="2:2" ht="15.75" customHeight="1">
      <c r="B701" s="4"/>
    </row>
    <row r="702" spans="2:2" ht="15.75" customHeight="1">
      <c r="B702" s="4"/>
    </row>
    <row r="703" spans="2:2" ht="15.75" customHeight="1">
      <c r="B703" s="4"/>
    </row>
    <row r="704" spans="2:2" ht="15.75" customHeight="1">
      <c r="B704" s="4"/>
    </row>
    <row r="705" spans="2:2" ht="15.75" customHeight="1">
      <c r="B705" s="4"/>
    </row>
    <row r="706" spans="2:2" ht="15.75" customHeight="1">
      <c r="B706" s="4"/>
    </row>
    <row r="707" spans="2:2" ht="15.75" customHeight="1">
      <c r="B707" s="4"/>
    </row>
    <row r="708" spans="2:2" ht="15.75" customHeight="1">
      <c r="B708" s="4"/>
    </row>
    <row r="709" spans="2:2" ht="15.75" customHeight="1">
      <c r="B709" s="4"/>
    </row>
    <row r="710" spans="2:2" ht="15.75" customHeight="1">
      <c r="B710" s="4"/>
    </row>
    <row r="711" spans="2:2" ht="15.75" customHeight="1">
      <c r="B711" s="4"/>
    </row>
    <row r="712" spans="2:2" ht="15.75" customHeight="1">
      <c r="B712" s="4"/>
    </row>
    <row r="713" spans="2:2" ht="15.75" customHeight="1">
      <c r="B713" s="4"/>
    </row>
    <row r="714" spans="2:2" ht="15.75" customHeight="1">
      <c r="B714" s="4"/>
    </row>
    <row r="715" spans="2:2" ht="15.75" customHeight="1">
      <c r="B715" s="4"/>
    </row>
    <row r="716" spans="2:2" ht="15.75" customHeight="1">
      <c r="B716" s="4"/>
    </row>
    <row r="717" spans="2:2" ht="15.75" customHeight="1">
      <c r="B717" s="4"/>
    </row>
    <row r="718" spans="2:2" ht="15.75" customHeight="1">
      <c r="B718" s="4"/>
    </row>
    <row r="719" spans="2:2" ht="15.75" customHeight="1">
      <c r="B719" s="4"/>
    </row>
    <row r="720" spans="2:2" ht="15.75" customHeight="1">
      <c r="B720" s="4"/>
    </row>
    <row r="721" spans="2:2" ht="15.75" customHeight="1">
      <c r="B721" s="4"/>
    </row>
    <row r="722" spans="2:2" ht="15.75" customHeight="1">
      <c r="B722" s="4"/>
    </row>
    <row r="723" spans="2:2" ht="15.75" customHeight="1">
      <c r="B723" s="4"/>
    </row>
    <row r="724" spans="2:2" ht="15.75" customHeight="1">
      <c r="B724" s="4"/>
    </row>
    <row r="725" spans="2:2" ht="15.75" customHeight="1">
      <c r="B725" s="4"/>
    </row>
    <row r="726" spans="2:2" ht="15.75" customHeight="1">
      <c r="B726" s="4"/>
    </row>
    <row r="727" spans="2:2" ht="15.75" customHeight="1">
      <c r="B727" s="4"/>
    </row>
    <row r="728" spans="2:2" ht="15.75" customHeight="1">
      <c r="B728" s="4"/>
    </row>
    <row r="729" spans="2:2" ht="15.75" customHeight="1">
      <c r="B729" s="4"/>
    </row>
    <row r="730" spans="2:2" ht="15.75" customHeight="1">
      <c r="B730" s="4"/>
    </row>
    <row r="731" spans="2:2" ht="15.75" customHeight="1">
      <c r="B731" s="4"/>
    </row>
    <row r="732" spans="2:2" ht="15.75" customHeight="1">
      <c r="B732" s="4"/>
    </row>
    <row r="733" spans="2:2" ht="15.75" customHeight="1">
      <c r="B733" s="4"/>
    </row>
    <row r="734" spans="2:2" ht="15.75" customHeight="1">
      <c r="B734" s="4"/>
    </row>
    <row r="735" spans="2:2" ht="15.75" customHeight="1">
      <c r="B735" s="4"/>
    </row>
    <row r="736" spans="2:2" ht="15.75" customHeight="1">
      <c r="B736" s="4"/>
    </row>
    <row r="737" spans="2:2" ht="15.75" customHeight="1">
      <c r="B737" s="4"/>
    </row>
    <row r="738" spans="2:2" ht="15.75" customHeight="1">
      <c r="B738" s="4"/>
    </row>
    <row r="739" spans="2:2" ht="15.75" customHeight="1">
      <c r="B739" s="4"/>
    </row>
    <row r="740" spans="2:2" ht="15.75" customHeight="1">
      <c r="B740" s="4"/>
    </row>
    <row r="741" spans="2:2" ht="15.75" customHeight="1">
      <c r="B741" s="4"/>
    </row>
    <row r="742" spans="2:2" ht="15.75" customHeight="1">
      <c r="B742" s="4"/>
    </row>
    <row r="743" spans="2:2" ht="15.75" customHeight="1">
      <c r="B743" s="4"/>
    </row>
    <row r="744" spans="2:2" ht="15.75" customHeight="1">
      <c r="B744" s="4"/>
    </row>
    <row r="745" spans="2:2" ht="15.75" customHeight="1">
      <c r="B745" s="4"/>
    </row>
    <row r="746" spans="2:2" ht="15.75" customHeight="1">
      <c r="B746" s="4"/>
    </row>
    <row r="747" spans="2:2" ht="15.75" customHeight="1">
      <c r="B747" s="4"/>
    </row>
    <row r="748" spans="2:2" ht="15.75" customHeight="1">
      <c r="B748" s="4"/>
    </row>
    <row r="749" spans="2:2" ht="15.75" customHeight="1">
      <c r="B749" s="4"/>
    </row>
    <row r="750" spans="2:2" ht="15.75" customHeight="1">
      <c r="B750" s="4"/>
    </row>
    <row r="751" spans="2:2" ht="15.75" customHeight="1">
      <c r="B751" s="4"/>
    </row>
    <row r="752" spans="2:2" ht="15.75" customHeight="1">
      <c r="B752" s="4"/>
    </row>
    <row r="753" spans="2:2" ht="15.75" customHeight="1">
      <c r="B753" s="4"/>
    </row>
    <row r="754" spans="2:2" ht="15.75" customHeight="1">
      <c r="B754" s="4"/>
    </row>
    <row r="755" spans="2:2" ht="15.75" customHeight="1">
      <c r="B755" s="4"/>
    </row>
    <row r="756" spans="2:2" ht="15.75" customHeight="1">
      <c r="B756" s="4"/>
    </row>
    <row r="757" spans="2:2" ht="15.75" customHeight="1">
      <c r="B757" s="4"/>
    </row>
    <row r="758" spans="2:2" ht="15.75" customHeight="1">
      <c r="B758" s="4"/>
    </row>
    <row r="759" spans="2:2" ht="15.75" customHeight="1">
      <c r="B759" s="4"/>
    </row>
    <row r="760" spans="2:2" ht="15.75" customHeight="1">
      <c r="B760" s="4"/>
    </row>
    <row r="761" spans="2:2" ht="15.75" customHeight="1">
      <c r="B761" s="4"/>
    </row>
    <row r="762" spans="2:2" ht="15.75" customHeight="1">
      <c r="B762" s="4"/>
    </row>
    <row r="763" spans="2:2" ht="15.75" customHeight="1">
      <c r="B763" s="4"/>
    </row>
    <row r="764" spans="2:2" ht="15.75" customHeight="1">
      <c r="B764" s="4"/>
    </row>
    <row r="765" spans="2:2" ht="15.75" customHeight="1">
      <c r="B765" s="4"/>
    </row>
    <row r="766" spans="2:2" ht="15.75" customHeight="1">
      <c r="B766" s="4"/>
    </row>
    <row r="767" spans="2:2" ht="15.75" customHeight="1">
      <c r="B767" s="4"/>
    </row>
    <row r="768" spans="2:2" ht="15.75" customHeight="1">
      <c r="B768" s="4"/>
    </row>
    <row r="769" spans="2:2" ht="15.75" customHeight="1">
      <c r="B769" s="4"/>
    </row>
    <row r="770" spans="2:2" ht="15.75" customHeight="1">
      <c r="B770" s="4"/>
    </row>
    <row r="771" spans="2:2" ht="15.75" customHeight="1">
      <c r="B771" s="4"/>
    </row>
    <row r="772" spans="2:2" ht="15.75" customHeight="1">
      <c r="B772" s="4"/>
    </row>
    <row r="773" spans="2:2" ht="15.75" customHeight="1">
      <c r="B773" s="4"/>
    </row>
    <row r="774" spans="2:2" ht="15.75" customHeight="1">
      <c r="B774" s="4"/>
    </row>
    <row r="775" spans="2:2" ht="15.75" customHeight="1">
      <c r="B775" s="4"/>
    </row>
    <row r="776" spans="2:2" ht="15.75" customHeight="1">
      <c r="B776" s="4"/>
    </row>
    <row r="777" spans="2:2" ht="15.75" customHeight="1">
      <c r="B777" s="4"/>
    </row>
    <row r="778" spans="2:2" ht="15.75" customHeight="1">
      <c r="B778" s="4"/>
    </row>
    <row r="779" spans="2:2" ht="15.75" customHeight="1">
      <c r="B779" s="4"/>
    </row>
    <row r="780" spans="2:2" ht="15.75" customHeight="1">
      <c r="B780" s="4"/>
    </row>
    <row r="781" spans="2:2" ht="15.75" customHeight="1">
      <c r="B781" s="4"/>
    </row>
    <row r="782" spans="2:2" ht="15.75" customHeight="1">
      <c r="B782" s="4"/>
    </row>
    <row r="783" spans="2:2" ht="15.75" customHeight="1">
      <c r="B783" s="4"/>
    </row>
    <row r="784" spans="2:2" ht="15.75" customHeight="1">
      <c r="B784" s="4"/>
    </row>
    <row r="785" spans="2:2" ht="15.75" customHeight="1">
      <c r="B785" s="4"/>
    </row>
    <row r="786" spans="2:2" ht="15.75" customHeight="1">
      <c r="B786" s="4"/>
    </row>
    <row r="787" spans="2:2" ht="15.75" customHeight="1">
      <c r="B787" s="4"/>
    </row>
    <row r="788" spans="2:2" ht="15.75" customHeight="1">
      <c r="B788" s="4"/>
    </row>
    <row r="789" spans="2:2" ht="15.75" customHeight="1">
      <c r="B789" s="4"/>
    </row>
    <row r="790" spans="2:2" ht="15.75" customHeight="1">
      <c r="B790" s="4"/>
    </row>
    <row r="791" spans="2:2" ht="15.75" customHeight="1">
      <c r="B791" s="4"/>
    </row>
    <row r="792" spans="2:2" ht="15.75" customHeight="1">
      <c r="B792" s="4"/>
    </row>
    <row r="793" spans="2:2" ht="15.75" customHeight="1">
      <c r="B793" s="4"/>
    </row>
    <row r="794" spans="2:2" ht="15.75" customHeight="1">
      <c r="B794" s="4"/>
    </row>
    <row r="795" spans="2:2" ht="15.75" customHeight="1">
      <c r="B795" s="4"/>
    </row>
    <row r="796" spans="2:2" ht="15.75" customHeight="1">
      <c r="B796" s="4"/>
    </row>
    <row r="797" spans="2:2" ht="15.75" customHeight="1">
      <c r="B797" s="4"/>
    </row>
    <row r="798" spans="2:2" ht="15.75" customHeight="1">
      <c r="B798" s="4"/>
    </row>
    <row r="799" spans="2:2" ht="15.75" customHeight="1">
      <c r="B799" s="4"/>
    </row>
    <row r="800" spans="2:2" ht="15.75" customHeight="1">
      <c r="B800" s="4"/>
    </row>
    <row r="801" spans="2:2" ht="15.75" customHeight="1">
      <c r="B801" s="4"/>
    </row>
    <row r="802" spans="2:2" ht="15.75" customHeight="1">
      <c r="B802" s="4"/>
    </row>
    <row r="803" spans="2:2" ht="15.75" customHeight="1">
      <c r="B803" s="4"/>
    </row>
    <row r="804" spans="2:2" ht="15.75" customHeight="1">
      <c r="B804" s="4"/>
    </row>
    <row r="805" spans="2:2" ht="15.75" customHeight="1">
      <c r="B805" s="4"/>
    </row>
    <row r="806" spans="2:2" ht="15.75" customHeight="1">
      <c r="B806" s="4"/>
    </row>
    <row r="807" spans="2:2" ht="15.75" customHeight="1">
      <c r="B807" s="4"/>
    </row>
    <row r="808" spans="2:2" ht="15.75" customHeight="1">
      <c r="B808" s="4"/>
    </row>
    <row r="809" spans="2:2" ht="15.75" customHeight="1">
      <c r="B809" s="4"/>
    </row>
    <row r="810" spans="2:2" ht="15.75" customHeight="1">
      <c r="B810" s="4"/>
    </row>
    <row r="811" spans="2:2" ht="15.75" customHeight="1">
      <c r="B811" s="4"/>
    </row>
    <row r="812" spans="2:2" ht="15.75" customHeight="1">
      <c r="B812" s="4"/>
    </row>
    <row r="813" spans="2:2" ht="15.75" customHeight="1">
      <c r="B813" s="4"/>
    </row>
    <row r="814" spans="2:2" ht="15.75" customHeight="1">
      <c r="B814" s="4"/>
    </row>
    <row r="815" spans="2:2" ht="15.75" customHeight="1">
      <c r="B815" s="4"/>
    </row>
    <row r="816" spans="2:2" ht="15.75" customHeight="1">
      <c r="B816" s="4"/>
    </row>
    <row r="817" spans="2:2" ht="15.75" customHeight="1">
      <c r="B817" s="4"/>
    </row>
    <row r="818" spans="2:2" ht="15.75" customHeight="1">
      <c r="B818" s="4"/>
    </row>
    <row r="819" spans="2:2" ht="15.75" customHeight="1">
      <c r="B819" s="4"/>
    </row>
    <row r="820" spans="2:2" ht="15.75" customHeight="1">
      <c r="B820" s="4"/>
    </row>
    <row r="821" spans="2:2" ht="15.75" customHeight="1">
      <c r="B821" s="4"/>
    </row>
    <row r="822" spans="2:2" ht="15.75" customHeight="1">
      <c r="B822" s="4"/>
    </row>
    <row r="823" spans="2:2" ht="15.75" customHeight="1">
      <c r="B823" s="4"/>
    </row>
    <row r="824" spans="2:2" ht="15.75" customHeight="1">
      <c r="B824" s="4"/>
    </row>
    <row r="825" spans="2:2" ht="15.75" customHeight="1">
      <c r="B825" s="4"/>
    </row>
    <row r="826" spans="2:2" ht="15.75" customHeight="1">
      <c r="B826" s="4"/>
    </row>
    <row r="827" spans="2:2" ht="15.75" customHeight="1">
      <c r="B827" s="4"/>
    </row>
    <row r="828" spans="2:2" ht="15.75" customHeight="1">
      <c r="B828" s="4"/>
    </row>
    <row r="829" spans="2:2" ht="15.75" customHeight="1">
      <c r="B829" s="4"/>
    </row>
    <row r="830" spans="2:2" ht="15.75" customHeight="1">
      <c r="B830" s="4"/>
    </row>
    <row r="831" spans="2:2" ht="15.75" customHeight="1">
      <c r="B831" s="4"/>
    </row>
    <row r="832" spans="2:2" ht="15.75" customHeight="1">
      <c r="B832" s="4"/>
    </row>
    <row r="833" spans="2:2" ht="15.75" customHeight="1">
      <c r="B833" s="4"/>
    </row>
    <row r="834" spans="2:2" ht="15.75" customHeight="1">
      <c r="B834" s="4"/>
    </row>
    <row r="835" spans="2:2" ht="15.75" customHeight="1">
      <c r="B835" s="4"/>
    </row>
    <row r="836" spans="2:2" ht="15.75" customHeight="1">
      <c r="B836" s="4"/>
    </row>
    <row r="837" spans="2:2" ht="15.75" customHeight="1">
      <c r="B837" s="4"/>
    </row>
    <row r="838" spans="2:2" ht="15.75" customHeight="1">
      <c r="B838" s="4"/>
    </row>
    <row r="839" spans="2:2" ht="15.75" customHeight="1">
      <c r="B839" s="4"/>
    </row>
    <row r="840" spans="2:2" ht="15.75" customHeight="1">
      <c r="B840" s="4"/>
    </row>
    <row r="841" spans="2:2" ht="15.75" customHeight="1">
      <c r="B841" s="4"/>
    </row>
    <row r="842" spans="2:2" ht="15.75" customHeight="1">
      <c r="B842" s="4"/>
    </row>
    <row r="843" spans="2:2" ht="15.75" customHeight="1">
      <c r="B843" s="4"/>
    </row>
    <row r="844" spans="2:2" ht="15.75" customHeight="1">
      <c r="B844" s="4"/>
    </row>
    <row r="845" spans="2:2" ht="15.75" customHeight="1">
      <c r="B845" s="4"/>
    </row>
    <row r="846" spans="2:2" ht="15.75" customHeight="1">
      <c r="B846" s="4"/>
    </row>
    <row r="847" spans="2:2" ht="15.75" customHeight="1">
      <c r="B847" s="4"/>
    </row>
    <row r="848" spans="2:2" ht="15.75" customHeight="1">
      <c r="B848" s="4"/>
    </row>
    <row r="849" spans="2:2" ht="15.75" customHeight="1">
      <c r="B849" s="4"/>
    </row>
    <row r="850" spans="2:2" ht="15.75" customHeight="1">
      <c r="B850" s="4"/>
    </row>
    <row r="851" spans="2:2" ht="15.75" customHeight="1">
      <c r="B851" s="4"/>
    </row>
    <row r="852" spans="2:2" ht="15.75" customHeight="1">
      <c r="B852" s="4"/>
    </row>
    <row r="853" spans="2:2" ht="15.75" customHeight="1">
      <c r="B853" s="4"/>
    </row>
    <row r="854" spans="2:2" ht="15.75" customHeight="1">
      <c r="B854" s="4"/>
    </row>
    <row r="855" spans="2:2" ht="15.75" customHeight="1">
      <c r="B855" s="4"/>
    </row>
    <row r="856" spans="2:2" ht="15.75" customHeight="1">
      <c r="B856" s="4"/>
    </row>
    <row r="857" spans="2:2" ht="15.75" customHeight="1">
      <c r="B857" s="4"/>
    </row>
    <row r="858" spans="2:2" ht="15.75" customHeight="1">
      <c r="B858" s="4"/>
    </row>
    <row r="859" spans="2:2" ht="15.75" customHeight="1">
      <c r="B859" s="4"/>
    </row>
    <row r="860" spans="2:2" ht="15.75" customHeight="1">
      <c r="B860" s="4"/>
    </row>
    <row r="861" spans="2:2" ht="15.75" customHeight="1">
      <c r="B861" s="4"/>
    </row>
    <row r="862" spans="2:2" ht="15.75" customHeight="1">
      <c r="B862" s="4"/>
    </row>
    <row r="863" spans="2:2" ht="15.75" customHeight="1">
      <c r="B863" s="4"/>
    </row>
    <row r="864" spans="2:2" ht="15.75" customHeight="1">
      <c r="B864" s="4"/>
    </row>
    <row r="865" spans="2:2" ht="15.75" customHeight="1">
      <c r="B865" s="4"/>
    </row>
    <row r="866" spans="2:2" ht="15.75" customHeight="1">
      <c r="B866" s="4"/>
    </row>
    <row r="867" spans="2:2" ht="15.75" customHeight="1">
      <c r="B867" s="4"/>
    </row>
    <row r="868" spans="2:2" ht="15.75" customHeight="1">
      <c r="B868" s="4"/>
    </row>
    <row r="869" spans="2:2" ht="15.75" customHeight="1">
      <c r="B869" s="4"/>
    </row>
    <row r="870" spans="2:2" ht="15.75" customHeight="1">
      <c r="B870" s="4"/>
    </row>
    <row r="871" spans="2:2" ht="15.75" customHeight="1">
      <c r="B871" s="4"/>
    </row>
    <row r="872" spans="2:2" ht="15.75" customHeight="1">
      <c r="B872" s="4"/>
    </row>
    <row r="873" spans="2:2" ht="15.75" customHeight="1">
      <c r="B873" s="4"/>
    </row>
    <row r="874" spans="2:2" ht="15.75" customHeight="1">
      <c r="B874" s="4"/>
    </row>
    <row r="875" spans="2:2" ht="15.75" customHeight="1">
      <c r="B875" s="4"/>
    </row>
    <row r="876" spans="2:2" ht="15.75" customHeight="1">
      <c r="B876" s="4"/>
    </row>
    <row r="877" spans="2:2" ht="15.75" customHeight="1">
      <c r="B877" s="4"/>
    </row>
    <row r="878" spans="2:2" ht="15.75" customHeight="1">
      <c r="B878" s="4"/>
    </row>
    <row r="879" spans="2:2" ht="15.75" customHeight="1">
      <c r="B879" s="4"/>
    </row>
    <row r="880" spans="2:2" ht="15.75" customHeight="1">
      <c r="B880" s="4"/>
    </row>
    <row r="881" spans="2:2" ht="15.75" customHeight="1">
      <c r="B881" s="4"/>
    </row>
    <row r="882" spans="2:2" ht="15.75" customHeight="1">
      <c r="B882" s="4"/>
    </row>
    <row r="883" spans="2:2" ht="15.75" customHeight="1">
      <c r="B883" s="4"/>
    </row>
    <row r="884" spans="2:2" ht="15.75" customHeight="1">
      <c r="B884" s="4"/>
    </row>
    <row r="885" spans="2:2" ht="15.75" customHeight="1">
      <c r="B885" s="4"/>
    </row>
    <row r="886" spans="2:2" ht="15.75" customHeight="1">
      <c r="B886" s="4"/>
    </row>
    <row r="887" spans="2:2" ht="15.75" customHeight="1">
      <c r="B887" s="4"/>
    </row>
    <row r="888" spans="2:2" ht="15.75" customHeight="1">
      <c r="B888" s="4"/>
    </row>
    <row r="889" spans="2:2" ht="15.75" customHeight="1">
      <c r="B889" s="4"/>
    </row>
    <row r="890" spans="2:2" ht="15.75" customHeight="1">
      <c r="B890" s="4"/>
    </row>
    <row r="891" spans="2:2" ht="15.75" customHeight="1">
      <c r="B891" s="4"/>
    </row>
    <row r="892" spans="2:2" ht="15.75" customHeight="1">
      <c r="B892" s="4"/>
    </row>
    <row r="893" spans="2:2" ht="15.75" customHeight="1">
      <c r="B893" s="4"/>
    </row>
    <row r="894" spans="2:2" ht="15.75" customHeight="1">
      <c r="B894" s="4"/>
    </row>
    <row r="895" spans="2:2" ht="15.75" customHeight="1">
      <c r="B895" s="4"/>
    </row>
    <row r="896" spans="2:2" ht="15.75" customHeight="1">
      <c r="B896" s="4"/>
    </row>
    <row r="897" spans="2:2" ht="15.75" customHeight="1">
      <c r="B897" s="4"/>
    </row>
    <row r="898" spans="2:2" ht="15.75" customHeight="1">
      <c r="B898" s="4"/>
    </row>
    <row r="899" spans="2:2" ht="15.75" customHeight="1">
      <c r="B899" s="4"/>
    </row>
    <row r="900" spans="2:2" ht="15.75" customHeight="1">
      <c r="B900" s="4"/>
    </row>
    <row r="901" spans="2:2" ht="15.75" customHeight="1">
      <c r="B901" s="4"/>
    </row>
    <row r="902" spans="2:2" ht="15.75" customHeight="1">
      <c r="B902" s="4"/>
    </row>
    <row r="903" spans="2:2" ht="15.75" customHeight="1">
      <c r="B903" s="4"/>
    </row>
    <row r="904" spans="2:2" ht="15.75" customHeight="1">
      <c r="B904" s="4"/>
    </row>
    <row r="905" spans="2:2" ht="15.75" customHeight="1">
      <c r="B905" s="4"/>
    </row>
    <row r="906" spans="2:2" ht="15.75" customHeight="1">
      <c r="B906" s="4"/>
    </row>
    <row r="907" spans="2:2" ht="15.75" customHeight="1">
      <c r="B907" s="4"/>
    </row>
    <row r="908" spans="2:2" ht="15.75" customHeight="1">
      <c r="B908" s="4"/>
    </row>
    <row r="909" spans="2:2" ht="15.75" customHeight="1">
      <c r="B909" s="4"/>
    </row>
    <row r="910" spans="2:2" ht="15.75" customHeight="1">
      <c r="B910" s="4"/>
    </row>
    <row r="911" spans="2:2" ht="15.75" customHeight="1">
      <c r="B911" s="4"/>
    </row>
    <row r="912" spans="2:2" ht="15.75" customHeight="1">
      <c r="B912" s="4"/>
    </row>
    <row r="913" spans="2:2" ht="15.75" customHeight="1">
      <c r="B913" s="4"/>
    </row>
    <row r="914" spans="2:2" ht="15.75" customHeight="1">
      <c r="B914" s="4"/>
    </row>
    <row r="915" spans="2:2" ht="15.75" customHeight="1">
      <c r="B915" s="4"/>
    </row>
    <row r="916" spans="2:2" ht="15.75" customHeight="1">
      <c r="B916" s="4"/>
    </row>
    <row r="917" spans="2:2" ht="15.75" customHeight="1">
      <c r="B917" s="4"/>
    </row>
    <row r="918" spans="2:2" ht="15.75" customHeight="1">
      <c r="B918" s="4"/>
    </row>
    <row r="919" spans="2:2" ht="15.75" customHeight="1">
      <c r="B919" s="4"/>
    </row>
    <row r="920" spans="2:2" ht="15.75" customHeight="1">
      <c r="B920" s="4"/>
    </row>
    <row r="921" spans="2:2" ht="15.75" customHeight="1">
      <c r="B921" s="4"/>
    </row>
    <row r="922" spans="2:2" ht="15.75" customHeight="1">
      <c r="B922" s="4"/>
    </row>
    <row r="923" spans="2:2" ht="15.75" customHeight="1">
      <c r="B923" s="4"/>
    </row>
    <row r="924" spans="2:2" ht="15.75" customHeight="1">
      <c r="B924" s="4"/>
    </row>
    <row r="925" spans="2:2" ht="15.75" customHeight="1">
      <c r="B925" s="4"/>
    </row>
    <row r="926" spans="2:2" ht="15.75" customHeight="1">
      <c r="B926" s="4"/>
    </row>
    <row r="927" spans="2:2" ht="15.75" customHeight="1">
      <c r="B927" s="4"/>
    </row>
    <row r="928" spans="2:2" ht="15.75" customHeight="1">
      <c r="B928" s="4"/>
    </row>
    <row r="929" spans="2:2" ht="15.75" customHeight="1">
      <c r="B929" s="4"/>
    </row>
    <row r="930" spans="2:2" ht="15.75" customHeight="1">
      <c r="B930" s="4"/>
    </row>
    <row r="931" spans="2:2" ht="15.75" customHeight="1">
      <c r="B931" s="4"/>
    </row>
    <row r="932" spans="2:2" ht="15.75" customHeight="1">
      <c r="B932" s="4"/>
    </row>
    <row r="933" spans="2:2" ht="15.75" customHeight="1">
      <c r="B933" s="4"/>
    </row>
    <row r="934" spans="2:2" ht="15.75" customHeight="1">
      <c r="B934" s="4"/>
    </row>
    <row r="935" spans="2:2" ht="15.75" customHeight="1">
      <c r="B935" s="4"/>
    </row>
    <row r="936" spans="2:2" ht="15.75" customHeight="1">
      <c r="B936" s="4"/>
    </row>
    <row r="937" spans="2:2" ht="15.75" customHeight="1">
      <c r="B937" s="4"/>
    </row>
    <row r="938" spans="2:2" ht="15.75" customHeight="1">
      <c r="B938" s="4"/>
    </row>
    <row r="939" spans="2:2" ht="15.75" customHeight="1">
      <c r="B939" s="4"/>
    </row>
    <row r="940" spans="2:2" ht="15.75" customHeight="1">
      <c r="B940" s="4"/>
    </row>
    <row r="941" spans="2:2" ht="15.75" customHeight="1">
      <c r="B941" s="4"/>
    </row>
    <row r="942" spans="2:2" ht="15.75" customHeight="1">
      <c r="B942" s="4"/>
    </row>
    <row r="943" spans="2:2" ht="15.75" customHeight="1">
      <c r="B943" s="4"/>
    </row>
    <row r="944" spans="2:2" ht="15.75" customHeight="1">
      <c r="B944" s="4"/>
    </row>
    <row r="945" spans="2:2" ht="15.75" customHeight="1">
      <c r="B945" s="4"/>
    </row>
    <row r="946" spans="2:2" ht="15.75" customHeight="1">
      <c r="B946" s="4"/>
    </row>
    <row r="947" spans="2:2" ht="15.75" customHeight="1">
      <c r="B947" s="4"/>
    </row>
    <row r="948" spans="2:2" ht="15.75" customHeight="1">
      <c r="B948" s="4"/>
    </row>
    <row r="949" spans="2:2" ht="15.75" customHeight="1">
      <c r="B949" s="4"/>
    </row>
    <row r="950" spans="2:2" ht="15.75" customHeight="1">
      <c r="B950" s="4"/>
    </row>
    <row r="951" spans="2:2" ht="15.75" customHeight="1">
      <c r="B951" s="4"/>
    </row>
    <row r="952" spans="2:2" ht="15.75" customHeight="1">
      <c r="B952" s="4"/>
    </row>
    <row r="953" spans="2:2" ht="15.75" customHeight="1">
      <c r="B953" s="4"/>
    </row>
    <row r="954" spans="2:2" ht="15.75" customHeight="1">
      <c r="B954" s="4"/>
    </row>
    <row r="955" spans="2:2" ht="15.75" customHeight="1">
      <c r="B955" s="4"/>
    </row>
    <row r="956" spans="2:2" ht="15.75" customHeight="1">
      <c r="B956" s="4"/>
    </row>
    <row r="957" spans="2:2" ht="15.75" customHeight="1">
      <c r="B957" s="4"/>
    </row>
    <row r="958" spans="2:2" ht="15.75" customHeight="1">
      <c r="B958" s="4"/>
    </row>
    <row r="959" spans="2:2" ht="15.75" customHeight="1">
      <c r="B959" s="4"/>
    </row>
    <row r="960" spans="2:2" ht="15.75" customHeight="1">
      <c r="B960" s="4"/>
    </row>
    <row r="961" spans="2:2" ht="15.75" customHeight="1">
      <c r="B961" s="4"/>
    </row>
    <row r="962" spans="2:2" ht="15.75" customHeight="1">
      <c r="B962" s="4"/>
    </row>
    <row r="963" spans="2:2" ht="15.75" customHeight="1">
      <c r="B963" s="4"/>
    </row>
    <row r="964" spans="2:2" ht="15.75" customHeight="1">
      <c r="B964" s="4"/>
    </row>
    <row r="965" spans="2:2" ht="15.75" customHeight="1">
      <c r="B965" s="4"/>
    </row>
    <row r="966" spans="2:2" ht="15.75" customHeight="1">
      <c r="B966" s="4"/>
    </row>
    <row r="967" spans="2:2" ht="15.75" customHeight="1">
      <c r="B967" s="4"/>
    </row>
    <row r="968" spans="2:2" ht="15.75" customHeight="1">
      <c r="B968" s="4"/>
    </row>
    <row r="969" spans="2:2" ht="15.75" customHeight="1">
      <c r="B969" s="4"/>
    </row>
    <row r="970" spans="2:2" ht="15.75" customHeight="1">
      <c r="B970" s="4"/>
    </row>
    <row r="971" spans="2:2" ht="15.75" customHeight="1">
      <c r="B971" s="4"/>
    </row>
    <row r="972" spans="2:2" ht="15.75" customHeight="1">
      <c r="B972" s="4"/>
    </row>
    <row r="973" spans="2:2" ht="15.75" customHeight="1">
      <c r="B973" s="4"/>
    </row>
    <row r="974" spans="2:2" ht="15.75" customHeight="1">
      <c r="B974" s="4"/>
    </row>
    <row r="975" spans="2:2" ht="15.75" customHeight="1">
      <c r="B975" s="4"/>
    </row>
    <row r="976" spans="2:2" ht="15.75" customHeight="1">
      <c r="B976" s="4"/>
    </row>
    <row r="977" spans="2:2" ht="15.75" customHeight="1">
      <c r="B977" s="4"/>
    </row>
    <row r="978" spans="2:2" ht="15.75" customHeight="1">
      <c r="B978" s="4"/>
    </row>
    <row r="979" spans="2:2" ht="15.75" customHeight="1">
      <c r="B979" s="4"/>
    </row>
    <row r="980" spans="2:2" ht="15.75" customHeight="1">
      <c r="B980" s="4"/>
    </row>
    <row r="981" spans="2:2" ht="15.75" customHeight="1">
      <c r="B981" s="4"/>
    </row>
    <row r="982" spans="2:2" ht="15.75" customHeight="1">
      <c r="B982" s="4"/>
    </row>
    <row r="983" spans="2:2" ht="15.75" customHeight="1">
      <c r="B983" s="4"/>
    </row>
    <row r="984" spans="2:2" ht="15.75" customHeight="1">
      <c r="B984" s="4"/>
    </row>
    <row r="985" spans="2:2" ht="15.75" customHeight="1">
      <c r="B985" s="4"/>
    </row>
    <row r="986" spans="2:2" ht="15.75" customHeight="1">
      <c r="B986" s="4"/>
    </row>
    <row r="987" spans="2:2" ht="15.75" customHeight="1">
      <c r="B987" s="4"/>
    </row>
    <row r="988" spans="2:2" ht="15.75" customHeight="1">
      <c r="B988" s="4"/>
    </row>
    <row r="989" spans="2:2" ht="15.75" customHeight="1">
      <c r="B989" s="4"/>
    </row>
    <row r="990" spans="2:2" ht="15.75" customHeight="1">
      <c r="B990" s="4"/>
    </row>
    <row r="991" spans="2:2" ht="15.75" customHeight="1">
      <c r="B991" s="4"/>
    </row>
    <row r="992" spans="2:2" ht="15.75" customHeight="1">
      <c r="B992" s="4"/>
    </row>
    <row r="993" spans="2:2" ht="15.75" customHeight="1">
      <c r="B993" s="4"/>
    </row>
    <row r="994" spans="2:2" ht="15.75" customHeight="1">
      <c r="B994" s="4"/>
    </row>
    <row r="995" spans="2:2" ht="15.75" customHeight="1">
      <c r="B995" s="4"/>
    </row>
  </sheetData>
  <mergeCells count="37">
    <mergeCell ref="B2:B4"/>
    <mergeCell ref="E6:F6"/>
    <mergeCell ref="E7:F7"/>
    <mergeCell ref="E8:F8"/>
    <mergeCell ref="C6:D6"/>
    <mergeCell ref="C3:C4"/>
    <mergeCell ref="D3:D4"/>
    <mergeCell ref="C7:D7"/>
    <mergeCell ref="C8:D8"/>
    <mergeCell ref="E9:F9"/>
    <mergeCell ref="E10:F10"/>
    <mergeCell ref="E11:F11"/>
    <mergeCell ref="E12:F12"/>
    <mergeCell ref="E13:F13"/>
    <mergeCell ref="E22:F22"/>
    <mergeCell ref="E19:F19"/>
    <mergeCell ref="E21:F21"/>
    <mergeCell ref="E14:F14"/>
    <mergeCell ref="E15:F15"/>
    <mergeCell ref="E16:F16"/>
    <mergeCell ref="E18:F18"/>
    <mergeCell ref="E17:F17"/>
    <mergeCell ref="E20:F20"/>
    <mergeCell ref="C9:D9"/>
    <mergeCell ref="C10:D10"/>
    <mergeCell ref="C11:D11"/>
    <mergeCell ref="C12:D12"/>
    <mergeCell ref="C13:D13"/>
    <mergeCell ref="C19:D19"/>
    <mergeCell ref="C20:D20"/>
    <mergeCell ref="C21:D21"/>
    <mergeCell ref="C22:D22"/>
    <mergeCell ref="C14:D14"/>
    <mergeCell ref="C15:D15"/>
    <mergeCell ref="C16:D16"/>
    <mergeCell ref="C17:D17"/>
    <mergeCell ref="C18:D18"/>
  </mergeCells>
  <pageMargins left="0.7" right="0.7" top="0.75" bottom="0.75" header="0" footer="0"/>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G1000"/>
  <sheetViews>
    <sheetView zoomScale="80" zoomScaleNormal="80" workbookViewId="0">
      <pane ySplit="12" topLeftCell="A13" activePane="bottomLeft" state="frozen"/>
      <selection pane="bottomLeft" activeCell="M5" sqref="M5"/>
    </sheetView>
  </sheetViews>
  <sheetFormatPr baseColWidth="10" defaultColWidth="12.625" defaultRowHeight="15" customHeight="1"/>
  <cols>
    <col min="1" max="1" width="15" customWidth="1"/>
    <col min="2" max="2" width="10.125" hidden="1" customWidth="1"/>
    <col min="3" max="3" width="3" customWidth="1"/>
    <col min="4" max="4" width="8.625" hidden="1" customWidth="1"/>
    <col min="5" max="5" width="44.5" customWidth="1"/>
    <col min="6" max="6" width="8.75" hidden="1" customWidth="1"/>
    <col min="7" max="7" width="3.5" customWidth="1"/>
    <col min="8" max="8" width="18" customWidth="1"/>
    <col min="9" max="9" width="4.75" hidden="1" customWidth="1"/>
    <col min="10" max="10" width="4.75" customWidth="1"/>
    <col min="11" max="21" width="15.625" customWidth="1"/>
    <col min="22" max="22" width="22" customWidth="1"/>
    <col min="23" max="23" width="18" customWidth="1"/>
    <col min="24" max="24" width="7" customWidth="1"/>
    <col min="25" max="25" width="4.625" customWidth="1"/>
    <col min="26" max="26" width="18" customWidth="1"/>
    <col min="29" max="29" width="35.625" customWidth="1"/>
    <col min="30" max="30" width="30.75" customWidth="1"/>
    <col min="31" max="31" width="34.25" customWidth="1"/>
  </cols>
  <sheetData>
    <row r="1" spans="1:33" ht="30">
      <c r="A1" s="7" t="s">
        <v>167</v>
      </c>
      <c r="B1" s="6"/>
      <c r="C1" s="6"/>
      <c r="D1" s="6"/>
      <c r="E1" s="7" t="s">
        <v>168</v>
      </c>
      <c r="F1" s="8"/>
      <c r="G1" s="6"/>
      <c r="H1" s="7" t="s">
        <v>191</v>
      </c>
      <c r="I1" s="6"/>
      <c r="J1" s="6"/>
      <c r="K1" s="6"/>
      <c r="L1" s="6"/>
      <c r="M1" s="6"/>
      <c r="N1" s="6"/>
      <c r="O1" s="6"/>
      <c r="P1" s="6"/>
      <c r="Q1" s="6"/>
      <c r="R1" s="6"/>
      <c r="S1" s="6"/>
      <c r="T1" s="6"/>
      <c r="U1" s="6"/>
      <c r="V1" s="6"/>
      <c r="W1" s="7" t="s">
        <v>179</v>
      </c>
      <c r="X1" s="6"/>
      <c r="Y1" s="1"/>
      <c r="Z1" s="7" t="s">
        <v>1607</v>
      </c>
      <c r="AA1" s="7" t="s">
        <v>1609</v>
      </c>
      <c r="AB1" s="11" t="s">
        <v>1610</v>
      </c>
      <c r="AC1" s="11" t="s">
        <v>1611</v>
      </c>
      <c r="AD1" s="36" t="s">
        <v>1612</v>
      </c>
      <c r="AE1" s="11" t="s">
        <v>1613</v>
      </c>
      <c r="AF1" s="11" t="s">
        <v>1614</v>
      </c>
      <c r="AG1" s="11" t="s">
        <v>1588</v>
      </c>
    </row>
    <row r="2" spans="1:33" ht="112.5" customHeight="1">
      <c r="A2" s="6" t="s">
        <v>453</v>
      </c>
      <c r="B2" s="6" t="s">
        <v>1615</v>
      </c>
      <c r="C2" s="6"/>
      <c r="D2" s="6" t="s">
        <v>1615</v>
      </c>
      <c r="E2" s="6" t="s">
        <v>454</v>
      </c>
      <c r="F2" s="6" t="s">
        <v>1616</v>
      </c>
      <c r="G2" s="6"/>
      <c r="H2" s="6" t="s">
        <v>766</v>
      </c>
      <c r="I2" s="6" t="s">
        <v>1617</v>
      </c>
      <c r="J2" s="6"/>
      <c r="K2" s="7" t="s">
        <v>766</v>
      </c>
      <c r="L2" s="6"/>
      <c r="M2" s="7" t="s">
        <v>408</v>
      </c>
      <c r="N2" s="6"/>
      <c r="O2" s="7" t="s">
        <v>577</v>
      </c>
      <c r="P2" s="6"/>
      <c r="Q2" s="7" t="s">
        <v>365</v>
      </c>
      <c r="R2" s="6"/>
      <c r="S2" s="7" t="s">
        <v>402</v>
      </c>
      <c r="T2" s="6"/>
      <c r="U2" s="7" t="s">
        <v>1618</v>
      </c>
      <c r="V2" s="6"/>
      <c r="W2" s="6" t="s">
        <v>281</v>
      </c>
      <c r="X2" s="6" t="s">
        <v>1619</v>
      </c>
      <c r="Y2" s="6"/>
      <c r="Z2" s="1" t="s">
        <v>234</v>
      </c>
      <c r="AA2" s="20" t="s">
        <v>1620</v>
      </c>
      <c r="AB2" t="s">
        <v>1621</v>
      </c>
      <c r="AC2" s="25" t="s">
        <v>207</v>
      </c>
      <c r="AD2" s="10" t="s">
        <v>1622</v>
      </c>
      <c r="AE2" t="s">
        <v>841</v>
      </c>
      <c r="AF2" t="s">
        <v>253</v>
      </c>
      <c r="AG2" t="s">
        <v>839</v>
      </c>
    </row>
    <row r="3" spans="1:33" ht="120">
      <c r="A3" s="6" t="s">
        <v>193</v>
      </c>
      <c r="B3" s="6" t="s">
        <v>1623</v>
      </c>
      <c r="C3" s="6"/>
      <c r="D3" s="6" t="s">
        <v>1615</v>
      </c>
      <c r="E3" s="6" t="s">
        <v>859</v>
      </c>
      <c r="F3" s="6" t="s">
        <v>1624</v>
      </c>
      <c r="G3" s="6"/>
      <c r="H3" s="6" t="s">
        <v>408</v>
      </c>
      <c r="I3" s="6" t="s">
        <v>1625</v>
      </c>
      <c r="J3" s="6"/>
      <c r="K3" s="6" t="s">
        <v>1626</v>
      </c>
      <c r="L3" s="6" t="s">
        <v>1627</v>
      </c>
      <c r="M3" s="6" t="s">
        <v>409</v>
      </c>
      <c r="N3" s="6" t="s">
        <v>601</v>
      </c>
      <c r="O3" s="6" t="s">
        <v>689</v>
      </c>
      <c r="P3" s="6" t="s">
        <v>556</v>
      </c>
      <c r="Q3" s="6" t="s">
        <v>1628</v>
      </c>
      <c r="R3" s="6" t="s">
        <v>578</v>
      </c>
      <c r="S3" s="6" t="s">
        <v>403</v>
      </c>
      <c r="T3" s="6" t="s">
        <v>1629</v>
      </c>
      <c r="U3" s="6" t="s">
        <v>1630</v>
      </c>
      <c r="V3" s="6" t="s">
        <v>710</v>
      </c>
      <c r="W3" s="6" t="s">
        <v>280</v>
      </c>
      <c r="X3" s="6" t="s">
        <v>1631</v>
      </c>
      <c r="Y3" s="6"/>
      <c r="Z3" s="1" t="s">
        <v>958</v>
      </c>
      <c r="AA3" s="20" t="s">
        <v>198</v>
      </c>
      <c r="AB3" t="s">
        <v>1632</v>
      </c>
      <c r="AC3" s="25" t="s">
        <v>245</v>
      </c>
      <c r="AD3" s="10" t="s">
        <v>248</v>
      </c>
      <c r="AE3" t="s">
        <v>849</v>
      </c>
      <c r="AF3" t="s">
        <v>392</v>
      </c>
      <c r="AG3" t="s">
        <v>595</v>
      </c>
    </row>
    <row r="4" spans="1:33" ht="150">
      <c r="A4" s="6" t="s">
        <v>516</v>
      </c>
      <c r="B4" s="6" t="s">
        <v>1633</v>
      </c>
      <c r="C4" s="6"/>
      <c r="D4" s="6" t="s">
        <v>1615</v>
      </c>
      <c r="E4" s="6" t="s">
        <v>1634</v>
      </c>
      <c r="F4" s="6" t="s">
        <v>1635</v>
      </c>
      <c r="G4" s="6"/>
      <c r="H4" s="6" t="s">
        <v>577</v>
      </c>
      <c r="I4" s="6" t="s">
        <v>1636</v>
      </c>
      <c r="J4" s="6"/>
      <c r="K4" s="6" t="s">
        <v>1627</v>
      </c>
      <c r="L4" s="6"/>
      <c r="M4" s="6"/>
      <c r="N4" s="6"/>
      <c r="O4" s="6" t="s">
        <v>578</v>
      </c>
      <c r="P4" s="6"/>
      <c r="Q4" s="6" t="s">
        <v>710</v>
      </c>
      <c r="R4" s="6"/>
      <c r="S4" s="6" t="s">
        <v>1637</v>
      </c>
      <c r="T4" s="6"/>
      <c r="U4" s="6"/>
      <c r="V4" s="6"/>
      <c r="W4" s="6" t="s">
        <v>50</v>
      </c>
      <c r="X4" s="6" t="s">
        <v>1638</v>
      </c>
      <c r="Y4" s="6"/>
      <c r="Z4" s="1" t="s">
        <v>497</v>
      </c>
      <c r="AA4" s="20" t="s">
        <v>391</v>
      </c>
      <c r="AB4" t="s">
        <v>1639</v>
      </c>
      <c r="AC4" s="25" t="s">
        <v>1640</v>
      </c>
      <c r="AD4" s="10" t="s">
        <v>1641</v>
      </c>
      <c r="AE4" t="s">
        <v>1642</v>
      </c>
      <c r="AF4" t="s">
        <v>378</v>
      </c>
      <c r="AG4" t="s">
        <v>705</v>
      </c>
    </row>
    <row r="5" spans="1:33" ht="105">
      <c r="A5" s="6"/>
      <c r="B5" s="6" t="s">
        <v>1643</v>
      </c>
      <c r="C5" s="6"/>
      <c r="D5" s="6" t="s">
        <v>1623</v>
      </c>
      <c r="E5" s="6" t="s">
        <v>1644</v>
      </c>
      <c r="F5" s="6" t="s">
        <v>1645</v>
      </c>
      <c r="G5" s="6"/>
      <c r="H5" s="6" t="s">
        <v>365</v>
      </c>
      <c r="I5" s="6" t="s">
        <v>1646</v>
      </c>
      <c r="J5" s="6"/>
      <c r="K5" s="6" t="s">
        <v>409</v>
      </c>
      <c r="L5" s="6"/>
      <c r="M5" s="6"/>
      <c r="N5" s="6"/>
      <c r="O5" s="6" t="s">
        <v>1629</v>
      </c>
      <c r="P5" s="6"/>
      <c r="Q5" s="6" t="s">
        <v>639</v>
      </c>
      <c r="R5" s="6"/>
      <c r="S5" s="6" t="s">
        <v>695</v>
      </c>
      <c r="T5" s="6"/>
      <c r="U5" s="6"/>
      <c r="V5" s="6"/>
      <c r="W5" s="6" t="s">
        <v>72</v>
      </c>
      <c r="X5" s="6" t="s">
        <v>1647</v>
      </c>
      <c r="Y5" s="6"/>
      <c r="Z5" s="1" t="s">
        <v>655</v>
      </c>
      <c r="AA5" s="20" t="s">
        <v>1511</v>
      </c>
      <c r="AC5" s="12" t="s">
        <v>1648</v>
      </c>
      <c r="AD5" s="10" t="s">
        <v>623</v>
      </c>
      <c r="AE5" t="s">
        <v>1649</v>
      </c>
      <c r="AF5" t="s">
        <v>1512</v>
      </c>
      <c r="AG5" t="s">
        <v>1122</v>
      </c>
    </row>
    <row r="6" spans="1:33" ht="150">
      <c r="A6" s="6"/>
      <c r="B6" s="6"/>
      <c r="C6" s="6"/>
      <c r="D6" s="6" t="s">
        <v>1623</v>
      </c>
      <c r="E6" s="6" t="s">
        <v>517</v>
      </c>
      <c r="F6" s="6" t="s">
        <v>1650</v>
      </c>
      <c r="G6" s="6"/>
      <c r="H6" s="6" t="s">
        <v>402</v>
      </c>
      <c r="I6" s="6" t="s">
        <v>1651</v>
      </c>
      <c r="J6" s="6"/>
      <c r="K6" s="6" t="s">
        <v>601</v>
      </c>
      <c r="L6" s="6"/>
      <c r="M6" s="6"/>
      <c r="N6" s="6"/>
      <c r="O6" s="6" t="s">
        <v>1630</v>
      </c>
      <c r="P6" s="6"/>
      <c r="Q6" s="6" t="s">
        <v>1652</v>
      </c>
      <c r="R6" s="6"/>
      <c r="S6" s="6" t="s">
        <v>527</v>
      </c>
      <c r="T6" s="6"/>
      <c r="U6" s="6"/>
      <c r="V6" s="6"/>
      <c r="W6" s="6" t="s">
        <v>84</v>
      </c>
      <c r="X6" s="6" t="s">
        <v>1653</v>
      </c>
      <c r="Y6" s="6"/>
      <c r="Z6" s="1" t="s">
        <v>538</v>
      </c>
      <c r="AA6" s="20" t="s">
        <v>552</v>
      </c>
      <c r="AC6" s="12" t="s">
        <v>1654</v>
      </c>
      <c r="AD6" s="10" t="s">
        <v>1655</v>
      </c>
      <c r="AE6" t="s">
        <v>1656</v>
      </c>
      <c r="AF6" t="s">
        <v>1657</v>
      </c>
      <c r="AG6" t="s">
        <v>455</v>
      </c>
    </row>
    <row r="7" spans="1:33" ht="75">
      <c r="A7" s="6"/>
      <c r="B7" s="6"/>
      <c r="C7" s="6"/>
      <c r="D7" s="6" t="s">
        <v>1623</v>
      </c>
      <c r="E7" s="6"/>
      <c r="F7" s="6"/>
      <c r="G7" s="6"/>
      <c r="H7" s="6" t="s">
        <v>1618</v>
      </c>
      <c r="I7" s="6" t="s">
        <v>1658</v>
      </c>
      <c r="J7" s="6"/>
      <c r="K7" s="6" t="s">
        <v>556</v>
      </c>
      <c r="L7" s="6"/>
      <c r="M7" s="6"/>
      <c r="N7" s="6"/>
      <c r="O7" s="6"/>
      <c r="P7" s="6"/>
      <c r="Q7" s="6" t="s">
        <v>366</v>
      </c>
      <c r="R7" s="6"/>
      <c r="S7" s="6" t="s">
        <v>502</v>
      </c>
      <c r="T7" s="6"/>
      <c r="U7" s="6"/>
      <c r="V7" s="6"/>
      <c r="W7" s="6" t="s">
        <v>119</v>
      </c>
      <c r="X7" s="6" t="s">
        <v>1659</v>
      </c>
      <c r="Y7" s="6"/>
      <c r="Z7" s="1" t="s">
        <v>664</v>
      </c>
      <c r="AA7" s="9" t="s">
        <v>754</v>
      </c>
      <c r="AC7" s="12" t="s">
        <v>1660</v>
      </c>
      <c r="AD7" s="10" t="s">
        <v>1661</v>
      </c>
      <c r="AE7" t="s">
        <v>597</v>
      </c>
      <c r="AF7" t="s">
        <v>1662</v>
      </c>
      <c r="AG7" t="s">
        <v>1027</v>
      </c>
    </row>
    <row r="8" spans="1:33" ht="45">
      <c r="A8" s="6"/>
      <c r="B8" s="6"/>
      <c r="C8" s="6"/>
      <c r="D8" s="6" t="s">
        <v>1623</v>
      </c>
      <c r="E8" s="6"/>
      <c r="F8" s="6"/>
      <c r="G8" s="6"/>
      <c r="H8" s="6" t="s">
        <v>199</v>
      </c>
      <c r="I8" s="6" t="s">
        <v>1663</v>
      </c>
      <c r="J8" s="6"/>
      <c r="K8" s="6" t="s">
        <v>409</v>
      </c>
      <c r="L8" s="6"/>
      <c r="M8" s="6"/>
      <c r="N8" s="6"/>
      <c r="O8" s="6"/>
      <c r="P8" s="6"/>
      <c r="Q8" s="6"/>
      <c r="R8" s="6"/>
      <c r="S8" s="6"/>
      <c r="T8" s="6"/>
      <c r="U8" s="6"/>
      <c r="V8" s="6"/>
      <c r="W8" s="6" t="s">
        <v>1664</v>
      </c>
      <c r="X8" s="6" t="s">
        <v>1665</v>
      </c>
      <c r="Y8" s="6"/>
      <c r="Z8" s="1" t="s">
        <v>650</v>
      </c>
      <c r="AA8" s="20" t="s">
        <v>1459</v>
      </c>
      <c r="AC8" s="12" t="s">
        <v>1556</v>
      </c>
      <c r="AD8" s="10" t="s">
        <v>1666</v>
      </c>
      <c r="AE8" t="s">
        <v>1667</v>
      </c>
      <c r="AF8" t="s">
        <v>989</v>
      </c>
      <c r="AG8" t="s">
        <v>1062</v>
      </c>
    </row>
    <row r="9" spans="1:33" ht="60">
      <c r="A9" s="6"/>
      <c r="B9" s="6"/>
      <c r="C9" s="6"/>
      <c r="D9" s="6" t="s">
        <v>1623</v>
      </c>
      <c r="E9" s="6"/>
      <c r="F9" s="6"/>
      <c r="G9" s="6"/>
      <c r="H9" s="6"/>
      <c r="I9" s="6"/>
      <c r="J9" s="6"/>
      <c r="K9" s="6" t="s">
        <v>689</v>
      </c>
      <c r="L9" s="6"/>
      <c r="M9" s="6"/>
      <c r="N9" s="6"/>
      <c r="O9" s="6"/>
      <c r="P9" s="6"/>
      <c r="Q9" s="6"/>
      <c r="R9" s="6"/>
      <c r="S9" s="6"/>
      <c r="T9" s="6"/>
      <c r="U9" s="6"/>
      <c r="V9" s="6"/>
      <c r="W9" s="6" t="s">
        <v>133</v>
      </c>
      <c r="X9" s="6" t="s">
        <v>1668</v>
      </c>
      <c r="Y9" s="6"/>
      <c r="Z9" s="1" t="s">
        <v>775</v>
      </c>
      <c r="AA9" s="20" t="s">
        <v>1167</v>
      </c>
      <c r="AC9" s="12" t="s">
        <v>1669</v>
      </c>
      <c r="AD9" s="10" t="s">
        <v>1670</v>
      </c>
      <c r="AE9" t="s">
        <v>1671</v>
      </c>
      <c r="AF9" t="s">
        <v>863</v>
      </c>
      <c r="AG9" t="s">
        <v>860</v>
      </c>
    </row>
    <row r="10" spans="1:33" ht="60">
      <c r="A10" s="6"/>
      <c r="B10" s="6"/>
      <c r="C10" s="6"/>
      <c r="D10" s="6" t="s">
        <v>1633</v>
      </c>
      <c r="E10" s="6"/>
      <c r="F10" s="6"/>
      <c r="G10" s="6"/>
      <c r="H10" s="6"/>
      <c r="I10" s="6"/>
      <c r="J10" s="6"/>
      <c r="K10" s="6" t="s">
        <v>578</v>
      </c>
      <c r="L10" s="6"/>
      <c r="M10" s="6"/>
      <c r="N10" s="6"/>
      <c r="O10" s="6"/>
      <c r="P10" s="6"/>
      <c r="Q10" s="6"/>
      <c r="R10" s="6"/>
      <c r="S10" s="6"/>
      <c r="T10" s="6"/>
      <c r="U10" s="6"/>
      <c r="V10" s="6"/>
      <c r="W10" s="6" t="s">
        <v>199</v>
      </c>
      <c r="X10" s="6" t="s">
        <v>1672</v>
      </c>
      <c r="Y10" s="6"/>
      <c r="Z10" s="1" t="s">
        <v>611</v>
      </c>
      <c r="AA10" s="9" t="s">
        <v>458</v>
      </c>
      <c r="AC10" s="12" t="s">
        <v>1673</v>
      </c>
      <c r="AD10" s="10" t="s">
        <v>364</v>
      </c>
      <c r="AE10" t="s">
        <v>1674</v>
      </c>
      <c r="AF10" t="s">
        <v>842</v>
      </c>
      <c r="AG10" t="s">
        <v>1080</v>
      </c>
    </row>
    <row r="11" spans="1:33" ht="75">
      <c r="A11" s="6"/>
      <c r="B11" s="6"/>
      <c r="C11" s="6"/>
      <c r="D11" s="6" t="s">
        <v>1643</v>
      </c>
      <c r="E11" s="6"/>
      <c r="F11" s="6"/>
      <c r="G11" s="6"/>
      <c r="H11" s="6"/>
      <c r="I11" s="6"/>
      <c r="J11" s="6"/>
      <c r="K11" s="6" t="s">
        <v>1629</v>
      </c>
      <c r="L11" s="6"/>
      <c r="M11" s="6"/>
      <c r="N11" s="6"/>
      <c r="O11" s="6"/>
      <c r="P11" s="6"/>
      <c r="Q11" s="6"/>
      <c r="R11" s="6"/>
      <c r="S11" s="6"/>
      <c r="T11" s="6"/>
      <c r="U11" s="6"/>
      <c r="V11" s="6"/>
      <c r="W11" s="6" t="s">
        <v>1675</v>
      </c>
      <c r="X11" s="6"/>
      <c r="Y11" s="6"/>
      <c r="Z11" s="1" t="s">
        <v>1229</v>
      </c>
      <c r="AC11" s="12" t="s">
        <v>1676</v>
      </c>
      <c r="AD11" s="10" t="s">
        <v>1677</v>
      </c>
      <c r="AE11" s="12" t="s">
        <v>706</v>
      </c>
      <c r="AF11" t="s">
        <v>1415</v>
      </c>
      <c r="AG11" t="s">
        <v>1105</v>
      </c>
    </row>
    <row r="12" spans="1:33" ht="60">
      <c r="A12" s="6"/>
      <c r="B12" s="6"/>
      <c r="C12" s="6"/>
      <c r="D12" s="6"/>
      <c r="E12" s="6"/>
      <c r="F12" s="6"/>
      <c r="G12" s="6"/>
      <c r="H12" s="6"/>
      <c r="I12" s="6"/>
      <c r="J12" s="6"/>
      <c r="K12" s="6" t="s">
        <v>1630</v>
      </c>
      <c r="L12" s="6"/>
      <c r="M12" s="6"/>
      <c r="N12" s="6"/>
      <c r="O12" s="6"/>
      <c r="P12" s="6"/>
      <c r="Q12" s="6"/>
      <c r="R12" s="6"/>
      <c r="S12" s="6"/>
      <c r="T12" s="6"/>
      <c r="U12" s="6"/>
      <c r="V12" s="6"/>
      <c r="W12" s="6"/>
      <c r="X12" s="6"/>
      <c r="Y12" s="6"/>
      <c r="Z12" s="1" t="s">
        <v>767</v>
      </c>
      <c r="AC12" s="12" t="s">
        <v>354</v>
      </c>
      <c r="AD12" s="10" t="s">
        <v>1678</v>
      </c>
      <c r="AE12" s="12" t="s">
        <v>1679</v>
      </c>
      <c r="AF12" t="s">
        <v>379</v>
      </c>
      <c r="AG12" t="s">
        <v>1280</v>
      </c>
    </row>
    <row r="13" spans="1:33" ht="60">
      <c r="A13" s="6"/>
      <c r="B13" s="6"/>
      <c r="C13" s="6"/>
      <c r="D13" s="6"/>
      <c r="E13" s="6"/>
      <c r="F13" s="6"/>
      <c r="G13" s="6"/>
      <c r="H13" s="6"/>
      <c r="I13" s="6"/>
      <c r="J13" s="6"/>
      <c r="K13" s="6" t="s">
        <v>1628</v>
      </c>
      <c r="L13" s="6"/>
      <c r="M13" s="6"/>
      <c r="N13" s="6"/>
      <c r="O13" s="6"/>
      <c r="P13" s="6"/>
      <c r="Q13" s="6"/>
      <c r="R13" s="6"/>
      <c r="S13" s="6"/>
      <c r="T13" s="6"/>
      <c r="U13" s="6"/>
      <c r="V13" s="6"/>
      <c r="W13" s="6"/>
      <c r="X13" s="6"/>
      <c r="Y13" s="6"/>
      <c r="Z13" s="1" t="s">
        <v>528</v>
      </c>
      <c r="AA13" s="6"/>
      <c r="AC13" s="12" t="s">
        <v>355</v>
      </c>
      <c r="AD13" s="10" t="s">
        <v>1680</v>
      </c>
      <c r="AE13" t="s">
        <v>1681</v>
      </c>
      <c r="AF13" t="s">
        <v>1513</v>
      </c>
      <c r="AG13" t="s">
        <v>1223</v>
      </c>
    </row>
    <row r="14" spans="1:33" ht="45">
      <c r="A14" s="6"/>
      <c r="B14" s="6"/>
      <c r="C14" s="6"/>
      <c r="D14" s="6"/>
      <c r="E14" s="6"/>
      <c r="F14" s="6"/>
      <c r="G14" s="6"/>
      <c r="H14" s="6"/>
      <c r="I14" s="6"/>
      <c r="J14" s="6"/>
      <c r="K14" s="6" t="s">
        <v>710</v>
      </c>
      <c r="L14" s="6"/>
      <c r="M14" s="6"/>
      <c r="N14" s="6"/>
      <c r="O14" s="6"/>
      <c r="P14" s="6"/>
      <c r="Q14" s="6"/>
      <c r="R14" s="6"/>
      <c r="S14" s="6"/>
      <c r="T14" s="6"/>
      <c r="U14" s="6"/>
      <c r="V14" s="6"/>
      <c r="W14" s="6"/>
      <c r="X14" s="6"/>
      <c r="Y14" s="6"/>
      <c r="Z14" s="1" t="s">
        <v>283</v>
      </c>
      <c r="AC14" s="12" t="s">
        <v>1469</v>
      </c>
      <c r="AD14" s="10" t="s">
        <v>1682</v>
      </c>
      <c r="AE14" t="s">
        <v>1683</v>
      </c>
      <c r="AF14" t="s">
        <v>254</v>
      </c>
      <c r="AG14" t="s">
        <v>1223</v>
      </c>
    </row>
    <row r="15" spans="1:33" ht="28.5">
      <c r="A15" s="6"/>
      <c r="B15" s="6"/>
      <c r="C15" s="6"/>
      <c r="D15" s="6"/>
      <c r="E15" s="6"/>
      <c r="F15" s="6"/>
      <c r="G15" s="6"/>
      <c r="H15" s="6"/>
      <c r="I15" s="6"/>
      <c r="J15" s="6"/>
      <c r="K15" s="6" t="s">
        <v>639</v>
      </c>
      <c r="L15" s="6"/>
      <c r="M15" s="6"/>
      <c r="N15" s="6"/>
      <c r="O15" s="6"/>
      <c r="P15" s="6"/>
      <c r="Q15" s="6"/>
      <c r="R15" s="6"/>
      <c r="S15" s="6"/>
      <c r="T15" s="6"/>
      <c r="U15" s="6"/>
      <c r="V15" s="6"/>
      <c r="W15" s="6"/>
      <c r="X15" s="6"/>
      <c r="Y15" s="6"/>
      <c r="Z15" s="1" t="s">
        <v>294</v>
      </c>
      <c r="AC15" s="12" t="s">
        <v>1684</v>
      </c>
      <c r="AD15" s="10" t="s">
        <v>1685</v>
      </c>
      <c r="AE15" t="s">
        <v>1686</v>
      </c>
      <c r="AF15" t="s">
        <v>864</v>
      </c>
      <c r="AG15" t="s">
        <v>1508</v>
      </c>
    </row>
    <row r="16" spans="1:33" ht="256.5">
      <c r="A16" s="6"/>
      <c r="B16" s="6"/>
      <c r="C16" s="6"/>
      <c r="D16" s="6"/>
      <c r="E16" s="6"/>
      <c r="F16" s="6"/>
      <c r="G16" s="6"/>
      <c r="H16" s="6"/>
      <c r="I16" s="6"/>
      <c r="J16" s="6"/>
      <c r="K16" s="6" t="s">
        <v>1652</v>
      </c>
      <c r="L16" s="6"/>
      <c r="M16" s="6"/>
      <c r="N16" s="6"/>
      <c r="O16" s="6"/>
      <c r="P16" s="6"/>
      <c r="Q16" s="6"/>
      <c r="R16" s="6"/>
      <c r="S16" s="6"/>
      <c r="T16" s="6"/>
      <c r="U16" s="6"/>
      <c r="V16" s="6"/>
      <c r="W16" s="6"/>
      <c r="X16" s="6"/>
      <c r="Y16" s="6"/>
      <c r="Z16" s="1" t="s">
        <v>249</v>
      </c>
      <c r="AC16" s="12" t="s">
        <v>1687</v>
      </c>
      <c r="AD16" s="10" t="s">
        <v>199</v>
      </c>
      <c r="AE16" t="s">
        <v>1124</v>
      </c>
      <c r="AF16" s="38" t="s">
        <v>238</v>
      </c>
      <c r="AG16" t="s">
        <v>250</v>
      </c>
    </row>
    <row r="17" spans="1:33" ht="30">
      <c r="A17" s="6"/>
      <c r="B17" s="6"/>
      <c r="C17" s="6"/>
      <c r="D17" s="6"/>
      <c r="E17" s="6"/>
      <c r="F17" s="6"/>
      <c r="G17" s="6"/>
      <c r="H17" s="6"/>
      <c r="I17" s="6"/>
      <c r="J17" s="6"/>
      <c r="K17" s="6" t="s">
        <v>366</v>
      </c>
      <c r="L17" s="6"/>
      <c r="M17" s="6"/>
      <c r="N17" s="6"/>
      <c r="O17" s="6"/>
      <c r="P17" s="6"/>
      <c r="Q17" s="6"/>
      <c r="R17" s="6"/>
      <c r="S17" s="6"/>
      <c r="T17" s="6"/>
      <c r="U17" s="6"/>
      <c r="V17" s="6"/>
      <c r="W17" s="6"/>
      <c r="X17" s="6"/>
      <c r="Y17" s="6"/>
      <c r="Z17" s="1" t="s">
        <v>261</v>
      </c>
      <c r="AC17" s="12" t="s">
        <v>1688</v>
      </c>
      <c r="AE17" t="s">
        <v>1152</v>
      </c>
      <c r="AF17" t="s">
        <v>199</v>
      </c>
      <c r="AG17" t="s">
        <v>388</v>
      </c>
    </row>
    <row r="18" spans="1:33" ht="45">
      <c r="A18" s="6"/>
      <c r="B18" s="6"/>
      <c r="C18" s="6"/>
      <c r="D18" s="6"/>
      <c r="E18" s="6"/>
      <c r="F18" s="6"/>
      <c r="G18" s="6"/>
      <c r="H18" s="6"/>
      <c r="I18" s="6"/>
      <c r="J18" s="6"/>
      <c r="K18" s="6" t="s">
        <v>403</v>
      </c>
      <c r="L18" s="6"/>
      <c r="M18" s="6"/>
      <c r="N18" s="6"/>
      <c r="O18" s="6"/>
      <c r="P18" s="6"/>
      <c r="Q18" s="6"/>
      <c r="R18" s="6"/>
      <c r="S18" s="6"/>
      <c r="T18" s="6"/>
      <c r="U18" s="6"/>
      <c r="V18" s="6"/>
      <c r="W18" s="6"/>
      <c r="X18" s="6"/>
      <c r="Y18" s="6"/>
      <c r="Z18" s="1" t="s">
        <v>210</v>
      </c>
      <c r="AC18" s="12" t="s">
        <v>838</v>
      </c>
      <c r="AE18" t="s">
        <v>1689</v>
      </c>
      <c r="AG18" t="s">
        <v>388</v>
      </c>
    </row>
    <row r="19" spans="1:33" ht="45">
      <c r="A19" s="6"/>
      <c r="B19" s="6"/>
      <c r="C19" s="6"/>
      <c r="D19" s="6"/>
      <c r="E19" s="6"/>
      <c r="F19" s="6"/>
      <c r="G19" s="6"/>
      <c r="H19" s="6"/>
      <c r="I19" s="6"/>
      <c r="J19" s="6"/>
      <c r="K19" s="6" t="s">
        <v>1637</v>
      </c>
      <c r="L19" s="6"/>
      <c r="M19" s="6"/>
      <c r="N19" s="6"/>
      <c r="O19" s="6"/>
      <c r="P19" s="6"/>
      <c r="Q19" s="6"/>
      <c r="R19" s="6"/>
      <c r="S19" s="6"/>
      <c r="T19" s="6"/>
      <c r="U19" s="6"/>
      <c r="V19" s="6"/>
      <c r="W19" s="6"/>
      <c r="X19" s="6"/>
      <c r="Y19" s="6"/>
      <c r="Z19" s="1" t="s">
        <v>1464</v>
      </c>
      <c r="AC19" s="12" t="s">
        <v>1690</v>
      </c>
      <c r="AE19" t="s">
        <v>1166</v>
      </c>
      <c r="AG19" t="s">
        <v>375</v>
      </c>
    </row>
    <row r="20" spans="1:33" ht="60">
      <c r="A20" s="6"/>
      <c r="B20" s="6"/>
      <c r="C20" s="6"/>
      <c r="D20" s="6"/>
      <c r="E20" s="6"/>
      <c r="F20" s="6"/>
      <c r="G20" s="6"/>
      <c r="H20" s="6"/>
      <c r="I20" s="6"/>
      <c r="J20" s="6"/>
      <c r="K20" s="6" t="s">
        <v>695</v>
      </c>
      <c r="L20" s="6"/>
      <c r="M20" s="6"/>
      <c r="N20" s="6"/>
      <c r="O20" s="6"/>
      <c r="P20" s="6"/>
      <c r="Q20" s="6"/>
      <c r="R20" s="6"/>
      <c r="S20" s="6"/>
      <c r="T20" s="6"/>
      <c r="U20" s="6"/>
      <c r="V20" s="6"/>
      <c r="W20" s="6"/>
      <c r="X20" s="6"/>
      <c r="Y20" s="6"/>
      <c r="Z20" s="1" t="s">
        <v>472</v>
      </c>
      <c r="AC20" s="12" t="s">
        <v>199</v>
      </c>
      <c r="AE20" t="s">
        <v>493</v>
      </c>
      <c r="AG20" t="s">
        <v>195</v>
      </c>
    </row>
    <row r="21" spans="1:33" ht="15.75" customHeight="1">
      <c r="A21" s="6"/>
      <c r="B21" s="6"/>
      <c r="C21" s="6"/>
      <c r="D21" s="6"/>
      <c r="E21" s="6"/>
      <c r="F21" s="6"/>
      <c r="G21" s="6"/>
      <c r="H21" s="6"/>
      <c r="I21" s="6"/>
      <c r="J21" s="6"/>
      <c r="K21" s="6" t="s">
        <v>527</v>
      </c>
      <c r="L21" s="6"/>
      <c r="M21" s="6"/>
      <c r="N21" s="6"/>
      <c r="O21" s="6"/>
      <c r="P21" s="6"/>
      <c r="Q21" s="6"/>
      <c r="R21" s="6"/>
      <c r="S21" s="6"/>
      <c r="T21" s="6"/>
      <c r="U21" s="6"/>
      <c r="V21" s="6"/>
      <c r="W21" s="6"/>
      <c r="X21" s="6"/>
      <c r="Y21" s="6"/>
      <c r="Z21" s="1" t="s">
        <v>199</v>
      </c>
      <c r="AE21" t="s">
        <v>508</v>
      </c>
      <c r="AG21" t="s">
        <v>1691</v>
      </c>
    </row>
    <row r="22" spans="1:33" ht="15.75" customHeight="1">
      <c r="A22" s="6"/>
      <c r="B22" s="6"/>
      <c r="C22" s="6"/>
      <c r="D22" s="6"/>
      <c r="E22" s="6"/>
      <c r="F22" s="6"/>
      <c r="G22" s="6"/>
      <c r="H22" s="6"/>
      <c r="I22" s="6"/>
      <c r="J22" s="6"/>
      <c r="K22" s="6" t="s">
        <v>502</v>
      </c>
      <c r="L22" s="6"/>
      <c r="M22" s="6"/>
      <c r="N22" s="6"/>
      <c r="O22" s="6"/>
      <c r="P22" s="6"/>
      <c r="Q22" s="6"/>
      <c r="R22" s="6"/>
      <c r="S22" s="6"/>
      <c r="T22" s="6"/>
      <c r="U22" s="6"/>
      <c r="V22" s="6"/>
      <c r="W22" s="6"/>
      <c r="X22" s="6"/>
      <c r="Y22" s="6"/>
      <c r="AE22" t="s">
        <v>457</v>
      </c>
      <c r="AG22" t="s">
        <v>1412</v>
      </c>
    </row>
    <row r="23" spans="1:33" ht="15.75" customHeight="1">
      <c r="A23" s="6"/>
      <c r="B23" s="6"/>
      <c r="C23" s="6"/>
      <c r="D23" s="6"/>
      <c r="E23" s="6"/>
      <c r="F23" s="6"/>
      <c r="G23" s="6"/>
      <c r="H23" s="6"/>
      <c r="I23" s="6"/>
      <c r="J23" s="6"/>
      <c r="K23" s="6" t="s">
        <v>199</v>
      </c>
      <c r="L23" s="6"/>
      <c r="M23" s="6"/>
      <c r="N23" s="6"/>
      <c r="O23" s="6"/>
      <c r="P23" s="6"/>
      <c r="Q23" s="6"/>
      <c r="R23" s="6"/>
      <c r="S23" s="6"/>
      <c r="T23" s="6"/>
      <c r="U23" s="6"/>
      <c r="V23" s="6"/>
      <c r="W23" s="6"/>
      <c r="X23" s="6"/>
      <c r="Y23" s="6"/>
      <c r="AE23" t="s">
        <v>1045</v>
      </c>
      <c r="AG23" t="s">
        <v>1436</v>
      </c>
    </row>
    <row r="24" spans="1:33" ht="15.75" customHeight="1">
      <c r="A24" s="6"/>
      <c r="B24" s="6"/>
      <c r="C24" s="6"/>
      <c r="D24" s="6"/>
      <c r="E24" s="6"/>
      <c r="F24" s="6"/>
      <c r="G24" s="6"/>
      <c r="H24" s="6"/>
      <c r="I24" s="6"/>
      <c r="J24" s="6"/>
      <c r="K24" s="6"/>
      <c r="L24" s="6"/>
      <c r="M24" s="6"/>
      <c r="N24" s="6"/>
      <c r="O24" s="6"/>
      <c r="P24" s="6"/>
      <c r="Q24" s="6"/>
      <c r="R24" s="6"/>
      <c r="S24" s="6"/>
      <c r="T24" s="6"/>
      <c r="U24" s="6"/>
      <c r="V24" s="6"/>
      <c r="W24" s="6"/>
      <c r="X24" s="6"/>
      <c r="Y24" s="6"/>
      <c r="AE24" t="s">
        <v>1029</v>
      </c>
      <c r="AG24" t="s">
        <v>1549</v>
      </c>
    </row>
    <row r="25" spans="1:33" ht="15.75" customHeight="1">
      <c r="A25" s="6"/>
      <c r="B25" s="6"/>
      <c r="C25" s="6"/>
      <c r="D25" s="6"/>
      <c r="E25" s="6"/>
      <c r="F25" s="6"/>
      <c r="G25" s="6"/>
      <c r="H25" s="6"/>
      <c r="I25" s="6"/>
      <c r="J25" s="6"/>
      <c r="K25" s="6"/>
      <c r="L25" s="6"/>
      <c r="M25" s="6"/>
      <c r="N25" s="6"/>
      <c r="O25" s="6"/>
      <c r="P25" s="6"/>
      <c r="Q25" s="6"/>
      <c r="R25" s="6"/>
      <c r="S25" s="6"/>
      <c r="T25" s="6"/>
      <c r="U25" s="6"/>
      <c r="V25" s="6"/>
      <c r="W25" s="6"/>
      <c r="X25" s="6"/>
      <c r="Y25" s="6"/>
      <c r="Z25" s="6"/>
      <c r="AE25" t="s">
        <v>1058</v>
      </c>
      <c r="AG25" t="s">
        <v>1442</v>
      </c>
    </row>
    <row r="26" spans="1:33" ht="15.75" customHeight="1">
      <c r="A26" s="6"/>
      <c r="B26" s="6"/>
      <c r="C26" s="6"/>
      <c r="D26" s="6"/>
      <c r="E26" s="6"/>
      <c r="F26" s="6"/>
      <c r="G26" s="6"/>
      <c r="H26" s="6"/>
      <c r="I26" s="6"/>
      <c r="J26" s="6"/>
      <c r="K26" s="6"/>
      <c r="L26" s="6"/>
      <c r="M26" s="6"/>
      <c r="N26" s="6"/>
      <c r="O26" s="6"/>
      <c r="P26" s="6"/>
      <c r="Q26" s="6"/>
      <c r="R26" s="6"/>
      <c r="S26" s="6"/>
      <c r="T26" s="6"/>
      <c r="U26" s="6"/>
      <c r="V26" s="6"/>
      <c r="W26" s="6"/>
      <c r="X26" s="6"/>
      <c r="Y26" s="6"/>
      <c r="Z26" s="6"/>
      <c r="AE26" t="s">
        <v>1064</v>
      </c>
      <c r="AG26" s="12" t="s">
        <v>1497</v>
      </c>
    </row>
    <row r="27" spans="1:33" ht="15.75" customHeight="1">
      <c r="A27" s="6"/>
      <c r="B27" s="6"/>
      <c r="C27" s="6"/>
      <c r="D27" s="6"/>
      <c r="E27" s="6"/>
      <c r="F27" s="6"/>
      <c r="G27" s="6"/>
      <c r="H27" s="6"/>
      <c r="I27" s="6"/>
      <c r="J27" s="6"/>
      <c r="K27" s="6"/>
      <c r="L27" s="6"/>
      <c r="M27" s="6"/>
      <c r="N27" s="6"/>
      <c r="O27" s="6"/>
      <c r="P27" s="6"/>
      <c r="Q27" s="6"/>
      <c r="R27" s="6"/>
      <c r="S27" s="6"/>
      <c r="T27" s="6"/>
      <c r="U27" s="6"/>
      <c r="V27" s="6"/>
      <c r="W27" s="6"/>
      <c r="X27" s="6"/>
      <c r="Y27" s="6"/>
      <c r="Z27" s="6"/>
      <c r="AE27" t="s">
        <v>1071</v>
      </c>
      <c r="AG27" t="s">
        <v>539</v>
      </c>
    </row>
    <row r="28" spans="1:33" ht="15.75" customHeight="1">
      <c r="A28" s="6"/>
      <c r="B28" s="6"/>
      <c r="C28" s="6"/>
      <c r="D28" s="6"/>
      <c r="E28" s="6"/>
      <c r="F28" s="6"/>
      <c r="G28" s="6"/>
      <c r="H28" s="6"/>
      <c r="I28" s="6"/>
      <c r="J28" s="6"/>
      <c r="K28" s="6"/>
      <c r="L28" s="6"/>
      <c r="M28" s="6"/>
      <c r="N28" s="6"/>
      <c r="O28" s="6"/>
      <c r="P28" s="6"/>
      <c r="Q28" s="6"/>
      <c r="R28" s="6"/>
      <c r="S28" s="6"/>
      <c r="T28" s="6"/>
      <c r="U28" s="6"/>
      <c r="V28" s="6"/>
      <c r="W28" s="6"/>
      <c r="X28" s="6"/>
      <c r="Y28" s="6"/>
      <c r="Z28" s="6"/>
      <c r="AE28" s="10" t="s">
        <v>1076</v>
      </c>
      <c r="AG28" t="s">
        <v>674</v>
      </c>
    </row>
    <row r="29" spans="1:33" ht="15.75" customHeight="1">
      <c r="A29" s="6"/>
      <c r="B29" s="6"/>
      <c r="C29" s="6"/>
      <c r="D29" s="6"/>
      <c r="E29" s="6"/>
      <c r="F29" s="6"/>
      <c r="G29" s="6"/>
      <c r="H29" s="6"/>
      <c r="I29" s="6"/>
      <c r="J29" s="6"/>
      <c r="K29" s="6"/>
      <c r="L29" s="6"/>
      <c r="M29" s="6"/>
      <c r="N29" s="6"/>
      <c r="O29" s="6"/>
      <c r="P29" s="6"/>
      <c r="Q29" s="6"/>
      <c r="R29" s="6"/>
      <c r="S29" s="6"/>
      <c r="T29" s="6"/>
      <c r="U29" s="6"/>
      <c r="V29" s="6"/>
      <c r="W29" s="6"/>
      <c r="X29" s="6"/>
      <c r="Y29" s="6"/>
      <c r="Z29" s="6"/>
      <c r="AE29" s="10" t="s">
        <v>953</v>
      </c>
      <c r="AG29" t="s">
        <v>1474</v>
      </c>
    </row>
    <row r="30" spans="1:33" ht="15.75" customHeight="1">
      <c r="A30" s="6"/>
      <c r="B30" s="6"/>
      <c r="C30" s="6"/>
      <c r="D30" s="6"/>
      <c r="E30" s="6"/>
      <c r="F30" s="6"/>
      <c r="G30" s="6"/>
      <c r="H30" s="6"/>
      <c r="I30" s="6"/>
      <c r="J30" s="6"/>
      <c r="K30" s="6"/>
      <c r="L30" s="6"/>
      <c r="M30" s="6"/>
      <c r="N30" s="6"/>
      <c r="O30" s="6"/>
      <c r="P30" s="6"/>
      <c r="Q30" s="6"/>
      <c r="R30" s="6"/>
      <c r="S30" s="6"/>
      <c r="T30" s="6"/>
      <c r="U30" s="6"/>
      <c r="V30" s="6"/>
      <c r="W30" s="6"/>
      <c r="X30" s="6"/>
      <c r="Y30" s="6"/>
      <c r="Z30" s="6"/>
      <c r="AE30" s="10" t="s">
        <v>962</v>
      </c>
      <c r="AG30" t="s">
        <v>1456</v>
      </c>
    </row>
    <row r="31" spans="1:33" ht="15.75" customHeight="1">
      <c r="A31" s="6"/>
      <c r="B31" s="6"/>
      <c r="C31" s="6"/>
      <c r="D31" s="6"/>
      <c r="E31" s="6"/>
      <c r="F31" s="6"/>
      <c r="G31" s="6"/>
      <c r="H31" s="6"/>
      <c r="I31" s="6"/>
      <c r="J31" s="6"/>
      <c r="K31" s="6"/>
      <c r="L31" s="6"/>
      <c r="M31" s="6"/>
      <c r="N31" s="6"/>
      <c r="O31" s="6"/>
      <c r="P31" s="6"/>
      <c r="Q31" s="6"/>
      <c r="R31" s="6"/>
      <c r="S31" s="6"/>
      <c r="T31" s="6"/>
      <c r="U31" s="6"/>
      <c r="V31" s="6"/>
      <c r="W31" s="6"/>
      <c r="X31" s="6"/>
      <c r="Y31" s="6"/>
      <c r="Z31" s="6"/>
      <c r="AE31" s="10" t="s">
        <v>973</v>
      </c>
      <c r="AG31" s="12" t="s">
        <v>518</v>
      </c>
    </row>
    <row r="32" spans="1:33" ht="15.75" customHeight="1">
      <c r="A32" s="6"/>
      <c r="B32" s="6"/>
      <c r="C32" s="6"/>
      <c r="D32" s="6"/>
      <c r="E32" s="6"/>
      <c r="F32" s="6"/>
      <c r="G32" s="6"/>
      <c r="H32" s="6"/>
      <c r="I32" s="6"/>
      <c r="J32" s="6"/>
      <c r="K32" s="6"/>
      <c r="L32" s="6"/>
      <c r="M32" s="6"/>
      <c r="N32" s="6"/>
      <c r="O32" s="6"/>
      <c r="P32" s="6"/>
      <c r="Q32" s="6"/>
      <c r="R32" s="6"/>
      <c r="S32" s="6"/>
      <c r="T32" s="6"/>
      <c r="U32" s="6"/>
      <c r="V32" s="6"/>
      <c r="W32" s="6"/>
      <c r="X32" s="6"/>
      <c r="Y32" s="6"/>
      <c r="Z32" s="6"/>
      <c r="AE32" s="10" t="s">
        <v>862</v>
      </c>
    </row>
    <row r="33" spans="1:31" ht="15.75" customHeight="1">
      <c r="A33" s="6"/>
      <c r="B33" s="6"/>
      <c r="C33" s="6"/>
      <c r="D33" s="6"/>
      <c r="E33" s="6"/>
      <c r="F33" s="6"/>
      <c r="G33" s="6"/>
      <c r="H33" s="6"/>
      <c r="I33" s="6"/>
      <c r="J33" s="6"/>
      <c r="K33" s="6"/>
      <c r="L33" s="6"/>
      <c r="M33" s="6"/>
      <c r="N33" s="6"/>
      <c r="O33" s="6"/>
      <c r="P33" s="6"/>
      <c r="Q33" s="6"/>
      <c r="R33" s="6"/>
      <c r="S33" s="6"/>
      <c r="T33" s="6"/>
      <c r="U33" s="6"/>
      <c r="V33" s="6"/>
      <c r="W33" s="6"/>
      <c r="X33" s="6"/>
      <c r="Y33" s="6"/>
      <c r="Z33" s="6"/>
      <c r="AE33" s="10" t="s">
        <v>969</v>
      </c>
    </row>
    <row r="34" spans="1:31" ht="15.75" customHeight="1">
      <c r="A34" s="6"/>
      <c r="B34" s="6"/>
      <c r="C34" s="6"/>
      <c r="D34" s="6"/>
      <c r="E34" s="6"/>
      <c r="F34" s="6"/>
      <c r="G34" s="6"/>
      <c r="H34" s="6"/>
      <c r="I34" s="6"/>
      <c r="J34" s="6"/>
      <c r="K34" s="6"/>
      <c r="L34" s="6"/>
      <c r="M34" s="6"/>
      <c r="N34" s="6"/>
      <c r="O34" s="6"/>
      <c r="P34" s="6"/>
      <c r="Q34" s="6"/>
      <c r="R34" s="6"/>
      <c r="S34" s="6"/>
      <c r="T34" s="6"/>
      <c r="U34" s="6"/>
      <c r="V34" s="6"/>
      <c r="W34" s="6"/>
      <c r="X34" s="6"/>
      <c r="Y34" s="6"/>
      <c r="Z34" s="6"/>
      <c r="AE34" s="10" t="s">
        <v>1082</v>
      </c>
    </row>
    <row r="35" spans="1:31" ht="15.75" customHeight="1">
      <c r="A35" s="6"/>
      <c r="B35" s="6"/>
      <c r="C35" s="6"/>
      <c r="D35" s="6"/>
      <c r="E35" s="6"/>
      <c r="F35" s="6"/>
      <c r="G35" s="6"/>
      <c r="H35" s="6"/>
      <c r="I35" s="6"/>
      <c r="J35" s="6"/>
      <c r="K35" s="6"/>
      <c r="L35" s="6"/>
      <c r="M35" s="6"/>
      <c r="N35" s="6"/>
      <c r="O35" s="6"/>
      <c r="P35" s="6"/>
      <c r="Q35" s="6"/>
      <c r="R35" s="6"/>
      <c r="S35" s="6"/>
      <c r="T35" s="6"/>
      <c r="U35" s="6"/>
      <c r="V35" s="6"/>
      <c r="W35" s="6"/>
      <c r="X35" s="6"/>
      <c r="Y35" s="6"/>
      <c r="Z35" s="6"/>
      <c r="AE35" s="10" t="s">
        <v>1090</v>
      </c>
    </row>
    <row r="36" spans="1:31" ht="15.75" customHeight="1">
      <c r="A36" s="6"/>
      <c r="B36" s="6"/>
      <c r="C36" s="6"/>
      <c r="D36" s="6"/>
      <c r="E36" s="6"/>
      <c r="F36" s="6"/>
      <c r="G36" s="6"/>
      <c r="H36" s="6"/>
      <c r="I36" s="6"/>
      <c r="J36" s="6"/>
      <c r="K36" s="6"/>
      <c r="L36" s="6"/>
      <c r="M36" s="6"/>
      <c r="N36" s="6"/>
      <c r="O36" s="6"/>
      <c r="P36" s="6"/>
      <c r="Q36" s="6"/>
      <c r="R36" s="6"/>
      <c r="S36" s="6"/>
      <c r="T36" s="6"/>
      <c r="U36" s="6"/>
      <c r="V36" s="6"/>
      <c r="W36" s="6"/>
      <c r="X36" s="6"/>
      <c r="Y36" s="6"/>
      <c r="Z36" s="6"/>
      <c r="AE36" s="10" t="s">
        <v>1097</v>
      </c>
    </row>
    <row r="37" spans="1:31" ht="15.75" customHeight="1">
      <c r="A37" s="6"/>
      <c r="B37" s="6"/>
      <c r="C37" s="6"/>
      <c r="D37" s="6"/>
      <c r="E37" s="6"/>
      <c r="F37" s="6"/>
      <c r="G37" s="6"/>
      <c r="H37" s="6"/>
      <c r="I37" s="6"/>
      <c r="J37" s="6"/>
      <c r="K37" s="6"/>
      <c r="L37" s="6"/>
      <c r="M37" s="6"/>
      <c r="N37" s="6"/>
      <c r="O37" s="6"/>
      <c r="P37" s="6"/>
      <c r="Q37" s="6"/>
      <c r="R37" s="6"/>
      <c r="S37" s="6"/>
      <c r="T37" s="6"/>
      <c r="U37" s="6"/>
      <c r="V37" s="6"/>
      <c r="W37" s="6"/>
      <c r="X37" s="6"/>
      <c r="Y37" s="6"/>
      <c r="Z37" s="6"/>
      <c r="AE37" s="10" t="s">
        <v>1107</v>
      </c>
    </row>
    <row r="38" spans="1:31" ht="15.75" customHeight="1">
      <c r="A38" s="6"/>
      <c r="B38" s="6"/>
      <c r="C38" s="6"/>
      <c r="D38" s="6"/>
      <c r="E38" s="6"/>
      <c r="F38" s="6"/>
      <c r="G38" s="6"/>
      <c r="H38" s="6"/>
      <c r="I38" s="6"/>
      <c r="J38" s="6"/>
      <c r="K38" s="6"/>
      <c r="L38" s="6"/>
      <c r="M38" s="6"/>
      <c r="N38" s="6"/>
      <c r="O38" s="6"/>
      <c r="P38" s="6"/>
      <c r="Q38" s="6"/>
      <c r="R38" s="6"/>
      <c r="S38" s="6"/>
      <c r="T38" s="6"/>
      <c r="U38" s="6"/>
      <c r="V38" s="6"/>
      <c r="W38" s="6"/>
      <c r="X38" s="6"/>
      <c r="Y38" s="6"/>
      <c r="Z38" s="6"/>
      <c r="AE38" s="10" t="s">
        <v>1115</v>
      </c>
    </row>
    <row r="39" spans="1:31" ht="15.75" customHeight="1">
      <c r="A39" s="6"/>
      <c r="B39" s="6"/>
      <c r="C39" s="6"/>
      <c r="D39" s="6"/>
      <c r="E39" s="6"/>
      <c r="F39" s="6"/>
      <c r="G39" s="6"/>
      <c r="H39" s="6"/>
      <c r="I39" s="6"/>
      <c r="J39" s="6"/>
      <c r="K39" s="6"/>
      <c r="L39" s="6"/>
      <c r="M39" s="6"/>
      <c r="N39" s="6"/>
      <c r="O39" s="6"/>
      <c r="P39" s="6"/>
      <c r="Q39" s="6"/>
      <c r="R39" s="6"/>
      <c r="S39" s="6"/>
      <c r="T39" s="6"/>
      <c r="U39" s="6"/>
      <c r="V39" s="6"/>
      <c r="W39" s="6"/>
      <c r="X39" s="6"/>
      <c r="Y39" s="6"/>
      <c r="Z39" s="6"/>
      <c r="AE39" s="10" t="s">
        <v>1692</v>
      </c>
    </row>
    <row r="40" spans="1:31" ht="15.75" customHeight="1">
      <c r="A40" s="6"/>
      <c r="B40" s="6"/>
      <c r="C40" s="6"/>
      <c r="D40" s="6"/>
      <c r="E40" s="6"/>
      <c r="F40" s="6"/>
      <c r="G40" s="6"/>
      <c r="H40" s="6"/>
      <c r="I40" s="6"/>
      <c r="J40" s="6"/>
      <c r="K40" s="6"/>
      <c r="L40" s="6"/>
      <c r="M40" s="6"/>
      <c r="N40" s="6"/>
      <c r="O40" s="6"/>
      <c r="P40" s="6"/>
      <c r="Q40" s="6"/>
      <c r="R40" s="6"/>
      <c r="S40" s="6"/>
      <c r="T40" s="6"/>
      <c r="U40" s="6"/>
      <c r="V40" s="6"/>
      <c r="W40" s="6"/>
      <c r="X40" s="6"/>
      <c r="Y40" s="6"/>
      <c r="Z40" s="6"/>
      <c r="AE40" s="10" t="s">
        <v>1399</v>
      </c>
    </row>
    <row r="41" spans="1:31" ht="15.75" customHeight="1">
      <c r="A41" s="6"/>
      <c r="B41" s="6"/>
      <c r="C41" s="6"/>
      <c r="D41" s="6"/>
      <c r="E41" s="6"/>
      <c r="F41" s="6"/>
      <c r="G41" s="6"/>
      <c r="H41" s="6"/>
      <c r="I41" s="6"/>
      <c r="J41" s="6"/>
      <c r="K41" s="6"/>
      <c r="L41" s="6"/>
      <c r="M41" s="6"/>
      <c r="N41" s="6"/>
      <c r="O41" s="6"/>
      <c r="P41" s="6"/>
      <c r="Q41" s="6"/>
      <c r="R41" s="6"/>
      <c r="S41" s="6"/>
      <c r="T41" s="6"/>
      <c r="U41" s="6"/>
      <c r="V41" s="6"/>
      <c r="W41" s="6"/>
      <c r="X41" s="6"/>
      <c r="Y41" s="6"/>
      <c r="Z41" s="6"/>
      <c r="AE41" s="10" t="s">
        <v>1383</v>
      </c>
    </row>
    <row r="42" spans="1:31" ht="15.75" customHeight="1">
      <c r="A42" s="6"/>
      <c r="B42" s="6"/>
      <c r="C42" s="6"/>
      <c r="D42" s="6"/>
      <c r="E42" s="6"/>
      <c r="F42" s="6"/>
      <c r="G42" s="6"/>
      <c r="H42" s="6"/>
      <c r="I42" s="6"/>
      <c r="J42" s="6"/>
      <c r="K42" s="6"/>
      <c r="L42" s="6"/>
      <c r="M42" s="6"/>
      <c r="N42" s="6"/>
      <c r="O42" s="6"/>
      <c r="P42" s="6"/>
      <c r="Q42" s="6"/>
      <c r="R42" s="6"/>
      <c r="S42" s="6"/>
      <c r="T42" s="6"/>
      <c r="U42" s="6"/>
      <c r="V42" s="6"/>
      <c r="W42" s="6"/>
      <c r="X42" s="6"/>
      <c r="Y42" s="6"/>
      <c r="Z42" s="6"/>
      <c r="AE42" s="10" t="s">
        <v>1390</v>
      </c>
    </row>
    <row r="43" spans="1:31" ht="15.75" customHeight="1">
      <c r="A43" s="6"/>
      <c r="B43" s="6"/>
      <c r="C43" s="6"/>
      <c r="D43" s="6"/>
      <c r="E43" s="6"/>
      <c r="F43" s="6"/>
      <c r="G43" s="6"/>
      <c r="H43" s="6"/>
      <c r="I43" s="6"/>
      <c r="J43" s="6"/>
      <c r="K43" s="6"/>
      <c r="L43" s="6"/>
      <c r="M43" s="6"/>
      <c r="N43" s="6"/>
      <c r="O43" s="6"/>
      <c r="P43" s="6"/>
      <c r="Q43" s="6"/>
      <c r="R43" s="6"/>
      <c r="S43" s="6"/>
      <c r="T43" s="6"/>
      <c r="U43" s="6"/>
      <c r="V43" s="6"/>
      <c r="W43" s="6"/>
      <c r="X43" s="6"/>
      <c r="Y43" s="6"/>
      <c r="Z43" s="6"/>
      <c r="AE43" s="10" t="s">
        <v>1245</v>
      </c>
    </row>
    <row r="44" spans="1:31" ht="15.75" customHeight="1">
      <c r="A44" s="6"/>
      <c r="B44" s="6"/>
      <c r="C44" s="6"/>
      <c r="D44" s="6"/>
      <c r="E44" s="6"/>
      <c r="F44" s="6"/>
      <c r="G44" s="6"/>
      <c r="H44" s="6"/>
      <c r="I44" s="6"/>
      <c r="J44" s="6"/>
      <c r="K44" s="6"/>
      <c r="L44" s="6"/>
      <c r="M44" s="6"/>
      <c r="N44" s="6"/>
      <c r="O44" s="6"/>
      <c r="P44" s="6"/>
      <c r="Q44" s="6"/>
      <c r="R44" s="6"/>
      <c r="S44" s="6"/>
      <c r="T44" s="6"/>
      <c r="U44" s="6"/>
      <c r="V44" s="6"/>
      <c r="W44" s="6"/>
      <c r="X44" s="6"/>
      <c r="Y44" s="6"/>
      <c r="Z44" s="6"/>
      <c r="AE44" s="10" t="s">
        <v>1395</v>
      </c>
    </row>
    <row r="45" spans="1:31" ht="15.75" customHeight="1">
      <c r="A45" s="6"/>
      <c r="B45" s="6"/>
      <c r="C45" s="6"/>
      <c r="D45" s="6"/>
      <c r="E45" s="6"/>
      <c r="F45" s="6"/>
      <c r="G45" s="6"/>
      <c r="H45" s="6"/>
      <c r="I45" s="6"/>
      <c r="J45" s="6"/>
      <c r="K45" s="6"/>
      <c r="L45" s="6"/>
      <c r="M45" s="6"/>
      <c r="N45" s="6"/>
      <c r="O45" s="6"/>
      <c r="P45" s="6"/>
      <c r="Q45" s="6"/>
      <c r="R45" s="6"/>
      <c r="S45" s="6"/>
      <c r="T45" s="6"/>
      <c r="U45" s="6"/>
      <c r="V45" s="6"/>
      <c r="W45" s="6"/>
      <c r="X45" s="6"/>
      <c r="Y45" s="6"/>
      <c r="Z45" s="6"/>
      <c r="AE45" s="10" t="s">
        <v>1224</v>
      </c>
    </row>
    <row r="46" spans="1:31" ht="15.75" customHeight="1">
      <c r="A46" s="6"/>
      <c r="B46" s="6"/>
      <c r="C46" s="6"/>
      <c r="D46" s="6"/>
      <c r="E46" s="6"/>
      <c r="F46" s="6"/>
      <c r="G46" s="6"/>
      <c r="H46" s="6"/>
      <c r="I46" s="6"/>
      <c r="J46" s="6"/>
      <c r="K46" s="6"/>
      <c r="L46" s="6"/>
      <c r="M46" s="6"/>
      <c r="N46" s="6"/>
      <c r="O46" s="6"/>
      <c r="P46" s="6"/>
      <c r="Q46" s="6"/>
      <c r="R46" s="6"/>
      <c r="S46" s="6"/>
      <c r="T46" s="6"/>
      <c r="U46" s="6"/>
      <c r="V46" s="6"/>
      <c r="W46" s="6"/>
      <c r="X46" s="6"/>
      <c r="Y46" s="6"/>
      <c r="Z46" s="6"/>
      <c r="AE46" s="10" t="s">
        <v>1184</v>
      </c>
    </row>
    <row r="47" spans="1:31" ht="15.75" customHeight="1">
      <c r="A47" s="6"/>
      <c r="B47" s="6"/>
      <c r="C47" s="6"/>
      <c r="D47" s="6"/>
      <c r="E47" s="6"/>
      <c r="F47" s="6"/>
      <c r="G47" s="6"/>
      <c r="H47" s="6"/>
      <c r="I47" s="6"/>
      <c r="J47" s="6"/>
      <c r="K47" s="6"/>
      <c r="L47" s="6"/>
      <c r="M47" s="6"/>
      <c r="N47" s="6"/>
      <c r="O47" s="6"/>
      <c r="P47" s="6"/>
      <c r="Q47" s="6"/>
      <c r="R47" s="6"/>
      <c r="S47" s="6"/>
      <c r="T47" s="6"/>
      <c r="U47" s="6"/>
      <c r="V47" s="6"/>
      <c r="W47" s="6"/>
      <c r="X47" s="6"/>
      <c r="Y47" s="6"/>
      <c r="Z47" s="6"/>
      <c r="AE47" s="10" t="s">
        <v>1175</v>
      </c>
    </row>
    <row r="48" spans="1:31" ht="15.75" customHeight="1">
      <c r="A48" s="6"/>
      <c r="B48" s="6"/>
      <c r="C48" s="6"/>
      <c r="D48" s="6"/>
      <c r="E48" s="6"/>
      <c r="F48" s="6"/>
      <c r="G48" s="6"/>
      <c r="H48" s="6"/>
      <c r="I48" s="6"/>
      <c r="J48" s="6"/>
      <c r="K48" s="6"/>
      <c r="L48" s="6"/>
      <c r="M48" s="6"/>
      <c r="N48" s="6"/>
      <c r="O48" s="6"/>
      <c r="P48" s="6"/>
      <c r="Q48" s="6"/>
      <c r="R48" s="6"/>
      <c r="S48" s="6"/>
      <c r="T48" s="6"/>
      <c r="U48" s="6"/>
      <c r="V48" s="6"/>
      <c r="W48" s="6"/>
      <c r="X48" s="6"/>
      <c r="Y48" s="6"/>
      <c r="Z48" s="6"/>
      <c r="AE48" s="10" t="s">
        <v>1204</v>
      </c>
    </row>
    <row r="49" spans="1:31" ht="15.75" customHeight="1">
      <c r="A49" s="6"/>
      <c r="B49" s="6"/>
      <c r="C49" s="6"/>
      <c r="D49" s="6"/>
      <c r="E49" s="6"/>
      <c r="F49" s="6"/>
      <c r="G49" s="6"/>
      <c r="H49" s="6"/>
      <c r="I49" s="6"/>
      <c r="J49" s="6"/>
      <c r="K49" s="6"/>
      <c r="L49" s="6"/>
      <c r="M49" s="6"/>
      <c r="N49" s="6"/>
      <c r="O49" s="6"/>
      <c r="P49" s="6"/>
      <c r="Q49" s="6"/>
      <c r="R49" s="6"/>
      <c r="S49" s="6"/>
      <c r="T49" s="6"/>
      <c r="U49" s="6"/>
      <c r="V49" s="6"/>
      <c r="W49" s="6"/>
      <c r="X49" s="6"/>
      <c r="Y49" s="6"/>
      <c r="Z49" s="6"/>
      <c r="AE49" s="10" t="s">
        <v>1358</v>
      </c>
    </row>
    <row r="50" spans="1:31" ht="15.75" customHeight="1">
      <c r="A50" s="6"/>
      <c r="B50" s="6"/>
      <c r="C50" s="6"/>
      <c r="D50" s="6"/>
      <c r="E50" s="6"/>
      <c r="F50" s="6"/>
      <c r="G50" s="6"/>
      <c r="H50" s="6"/>
      <c r="I50" s="6"/>
      <c r="J50" s="6"/>
      <c r="K50" s="6"/>
      <c r="L50" s="6"/>
      <c r="M50" s="6"/>
      <c r="N50" s="6"/>
      <c r="O50" s="6"/>
      <c r="P50" s="6"/>
      <c r="Q50" s="6"/>
      <c r="R50" s="6"/>
      <c r="S50" s="6"/>
      <c r="T50" s="6"/>
      <c r="U50" s="6"/>
      <c r="V50" s="6"/>
      <c r="W50" s="6"/>
      <c r="X50" s="6"/>
      <c r="Y50" s="6"/>
      <c r="Z50" s="6"/>
      <c r="AE50" s="10" t="s">
        <v>1245</v>
      </c>
    </row>
    <row r="51" spans="1:31" ht="15.75" customHeight="1">
      <c r="A51" s="6"/>
      <c r="B51" s="6"/>
      <c r="C51" s="6"/>
      <c r="D51" s="6"/>
      <c r="E51" s="6"/>
      <c r="F51" s="6"/>
      <c r="G51" s="6"/>
      <c r="H51" s="6"/>
      <c r="I51" s="6"/>
      <c r="J51" s="6"/>
      <c r="K51" s="6"/>
      <c r="L51" s="6"/>
      <c r="M51" s="6"/>
      <c r="N51" s="6"/>
      <c r="O51" s="6"/>
      <c r="P51" s="6"/>
      <c r="Q51" s="6"/>
      <c r="R51" s="6"/>
      <c r="S51" s="6"/>
      <c r="T51" s="6"/>
      <c r="U51" s="6"/>
      <c r="V51" s="6"/>
      <c r="W51" s="6"/>
      <c r="X51" s="6"/>
      <c r="Y51" s="6"/>
      <c r="Z51" s="6"/>
      <c r="AE51" s="10" t="s">
        <v>1358</v>
      </c>
    </row>
    <row r="52" spans="1:31" ht="15.75" customHeight="1">
      <c r="A52" s="6"/>
      <c r="B52" s="6"/>
      <c r="C52" s="6"/>
      <c r="D52" s="6"/>
      <c r="E52" s="6"/>
      <c r="F52" s="6"/>
      <c r="G52" s="6"/>
      <c r="H52" s="6"/>
      <c r="I52" s="6"/>
      <c r="J52" s="6"/>
      <c r="K52" s="6"/>
      <c r="L52" s="6"/>
      <c r="M52" s="6"/>
      <c r="N52" s="6"/>
      <c r="O52" s="6"/>
      <c r="P52" s="6"/>
      <c r="Q52" s="6"/>
      <c r="R52" s="6"/>
      <c r="S52" s="6"/>
      <c r="T52" s="6"/>
      <c r="U52" s="6"/>
      <c r="V52" s="6"/>
      <c r="W52" s="6"/>
      <c r="X52" s="6"/>
      <c r="Y52" s="6"/>
      <c r="Z52" s="6"/>
      <c r="AE52" s="10" t="s">
        <v>1304</v>
      </c>
    </row>
    <row r="53" spans="1:31" ht="15.75" customHeight="1">
      <c r="A53" s="6"/>
      <c r="B53" s="6"/>
      <c r="C53" s="6"/>
      <c r="D53" s="6"/>
      <c r="E53" s="6"/>
      <c r="F53" s="6"/>
      <c r="G53" s="6"/>
      <c r="H53" s="6"/>
      <c r="I53" s="6"/>
      <c r="J53" s="6"/>
      <c r="K53" s="6"/>
      <c r="L53" s="6"/>
      <c r="M53" s="6"/>
      <c r="N53" s="6"/>
      <c r="O53" s="6"/>
      <c r="P53" s="6"/>
      <c r="Q53" s="6"/>
      <c r="R53" s="6"/>
      <c r="S53" s="6"/>
      <c r="T53" s="6"/>
      <c r="U53" s="6"/>
      <c r="V53" s="6"/>
      <c r="W53" s="6"/>
      <c r="X53" s="6"/>
      <c r="Y53" s="6"/>
      <c r="Z53" s="6"/>
      <c r="AE53" s="10" t="s">
        <v>1370</v>
      </c>
    </row>
    <row r="54" spans="1:31" ht="15.75" customHeight="1">
      <c r="A54" s="6"/>
      <c r="B54" s="6"/>
      <c r="C54" s="6"/>
      <c r="D54" s="6"/>
      <c r="E54" s="6"/>
      <c r="F54" s="6"/>
      <c r="G54" s="6"/>
      <c r="H54" s="6"/>
      <c r="I54" s="6"/>
      <c r="J54" s="6"/>
      <c r="K54" s="6"/>
      <c r="L54" s="6"/>
      <c r="M54" s="6"/>
      <c r="N54" s="6"/>
      <c r="O54" s="6"/>
      <c r="P54" s="6"/>
      <c r="Q54" s="6"/>
      <c r="R54" s="6"/>
      <c r="S54" s="6"/>
      <c r="T54" s="6"/>
      <c r="U54" s="6"/>
      <c r="V54" s="6"/>
      <c r="W54" s="6"/>
      <c r="X54" s="6"/>
      <c r="Y54" s="6"/>
      <c r="Z54" s="6"/>
      <c r="AE54" s="10" t="s">
        <v>1378</v>
      </c>
    </row>
    <row r="55" spans="1:31" ht="15.75" customHeight="1">
      <c r="A55" s="6"/>
      <c r="B55" s="6"/>
      <c r="C55" s="6"/>
      <c r="D55" s="6"/>
      <c r="E55" s="6"/>
      <c r="F55" s="6"/>
      <c r="G55" s="6"/>
      <c r="H55" s="6"/>
      <c r="I55" s="6"/>
      <c r="J55" s="6"/>
      <c r="K55" s="6"/>
      <c r="L55" s="6"/>
      <c r="M55" s="6"/>
      <c r="N55" s="6"/>
      <c r="O55" s="6"/>
      <c r="P55" s="6"/>
      <c r="Q55" s="6"/>
      <c r="R55" s="6"/>
      <c r="S55" s="6"/>
      <c r="T55" s="6"/>
      <c r="U55" s="6"/>
      <c r="V55" s="6"/>
      <c r="W55" s="6"/>
      <c r="X55" s="6"/>
      <c r="Y55" s="6"/>
      <c r="Z55" s="6"/>
      <c r="AE55" s="10" t="s">
        <v>1693</v>
      </c>
    </row>
    <row r="56" spans="1:31" ht="15.75" customHeight="1">
      <c r="A56" s="6"/>
      <c r="B56" s="6"/>
      <c r="C56" s="6"/>
      <c r="D56" s="6"/>
      <c r="E56" s="6"/>
      <c r="F56" s="6"/>
      <c r="G56" s="6"/>
      <c r="H56" s="6"/>
      <c r="I56" s="6"/>
      <c r="J56" s="6"/>
      <c r="K56" s="6"/>
      <c r="L56" s="6"/>
      <c r="M56" s="6"/>
      <c r="N56" s="6"/>
      <c r="O56" s="6"/>
      <c r="P56" s="6"/>
      <c r="Q56" s="6"/>
      <c r="R56" s="6"/>
      <c r="S56" s="6"/>
      <c r="T56" s="6"/>
      <c r="U56" s="6"/>
      <c r="V56" s="6"/>
      <c r="W56" s="6"/>
      <c r="X56" s="6"/>
      <c r="Y56" s="6"/>
      <c r="Z56" s="6"/>
      <c r="AE56" s="10" t="s">
        <v>1694</v>
      </c>
    </row>
    <row r="57" spans="1:31" ht="15.75" customHeight="1">
      <c r="A57" s="6"/>
      <c r="B57" s="6"/>
      <c r="C57" s="6"/>
      <c r="D57" s="6"/>
      <c r="E57" s="6"/>
      <c r="F57" s="6"/>
      <c r="G57" s="6"/>
      <c r="H57" s="6"/>
      <c r="I57" s="6"/>
      <c r="J57" s="6"/>
      <c r="K57" s="6"/>
      <c r="L57" s="6"/>
      <c r="M57" s="6"/>
      <c r="N57" s="6"/>
      <c r="O57" s="6"/>
      <c r="P57" s="6"/>
      <c r="Q57" s="6"/>
      <c r="R57" s="6"/>
      <c r="S57" s="6"/>
      <c r="T57" s="6"/>
      <c r="U57" s="6"/>
      <c r="V57" s="6"/>
      <c r="W57" s="6"/>
      <c r="X57" s="6"/>
      <c r="Y57" s="6"/>
      <c r="Z57" s="6"/>
      <c r="AE57" s="10" t="s">
        <v>1695</v>
      </c>
    </row>
    <row r="58" spans="1:31" ht="15.75" customHeight="1">
      <c r="A58" s="6"/>
      <c r="B58" s="6"/>
      <c r="C58" s="6"/>
      <c r="D58" s="6"/>
      <c r="E58" s="6"/>
      <c r="F58" s="6"/>
      <c r="G58" s="6"/>
      <c r="H58" s="6"/>
      <c r="I58" s="6"/>
      <c r="J58" s="6"/>
      <c r="K58" s="6"/>
      <c r="L58" s="6"/>
      <c r="M58" s="6"/>
      <c r="N58" s="6"/>
      <c r="O58" s="6"/>
      <c r="P58" s="6"/>
      <c r="Q58" s="6"/>
      <c r="R58" s="6"/>
      <c r="S58" s="6"/>
      <c r="T58" s="6"/>
      <c r="U58" s="6"/>
      <c r="V58" s="6"/>
      <c r="W58" s="6"/>
      <c r="X58" s="6"/>
      <c r="Y58" s="6"/>
      <c r="Z58" s="6"/>
      <c r="AE58" s="10" t="s">
        <v>1510</v>
      </c>
    </row>
    <row r="59" spans="1:31" ht="15.75" customHeight="1">
      <c r="A59" s="6"/>
      <c r="B59" s="6"/>
      <c r="C59" s="6"/>
      <c r="D59" s="6"/>
      <c r="E59" s="6"/>
      <c r="F59" s="6"/>
      <c r="G59" s="6"/>
      <c r="H59" s="6"/>
      <c r="I59" s="6"/>
      <c r="J59" s="6"/>
      <c r="K59" s="6"/>
      <c r="L59" s="6"/>
      <c r="M59" s="6"/>
      <c r="N59" s="6"/>
      <c r="O59" s="6"/>
      <c r="P59" s="6"/>
      <c r="Q59" s="6"/>
      <c r="R59" s="6"/>
      <c r="S59" s="6"/>
      <c r="T59" s="6"/>
      <c r="U59" s="6"/>
      <c r="V59" s="6"/>
      <c r="W59" s="6"/>
      <c r="X59" s="6"/>
      <c r="Y59" s="6"/>
      <c r="Z59" s="6"/>
      <c r="AE59" s="10" t="s">
        <v>1529</v>
      </c>
    </row>
    <row r="60" spans="1:31" ht="15.75" customHeight="1">
      <c r="A60" s="6"/>
      <c r="B60" s="6"/>
      <c r="C60" s="6"/>
      <c r="D60" s="6"/>
      <c r="E60" s="6"/>
      <c r="F60" s="6"/>
      <c r="G60" s="6"/>
      <c r="H60" s="6"/>
      <c r="I60" s="6"/>
      <c r="J60" s="6"/>
      <c r="K60" s="6"/>
      <c r="L60" s="6"/>
      <c r="M60" s="6"/>
      <c r="N60" s="6"/>
      <c r="O60" s="6"/>
      <c r="P60" s="6"/>
      <c r="Q60" s="6"/>
      <c r="R60" s="6"/>
      <c r="S60" s="6"/>
      <c r="T60" s="6"/>
      <c r="U60" s="6"/>
      <c r="V60" s="6"/>
      <c r="W60" s="6"/>
      <c r="X60" s="6"/>
      <c r="Y60" s="6"/>
      <c r="Z60" s="6"/>
      <c r="AE60" s="10" t="s">
        <v>1535</v>
      </c>
    </row>
    <row r="61" spans="1:31" ht="15.75" customHeight="1">
      <c r="A61" s="6"/>
      <c r="B61" s="6"/>
      <c r="C61" s="6"/>
      <c r="D61" s="6"/>
      <c r="E61" s="6"/>
      <c r="F61" s="6"/>
      <c r="G61" s="6"/>
      <c r="H61" s="6"/>
      <c r="I61" s="6"/>
      <c r="J61" s="6"/>
      <c r="K61" s="6"/>
      <c r="L61" s="6"/>
      <c r="M61" s="6"/>
      <c r="N61" s="6"/>
      <c r="O61" s="6"/>
      <c r="P61" s="6"/>
      <c r="Q61" s="6"/>
      <c r="R61" s="6"/>
      <c r="S61" s="6"/>
      <c r="T61" s="6"/>
      <c r="U61" s="6"/>
      <c r="V61" s="6"/>
      <c r="W61" s="6"/>
      <c r="X61" s="6"/>
      <c r="Y61" s="6"/>
      <c r="Z61" s="6"/>
      <c r="AE61" s="10" t="s">
        <v>1540</v>
      </c>
    </row>
    <row r="62" spans="1:31" ht="15.75" customHeight="1">
      <c r="A62" s="6"/>
      <c r="B62" s="6"/>
      <c r="C62" s="6"/>
      <c r="D62" s="6"/>
      <c r="E62" s="6"/>
      <c r="F62" s="6"/>
      <c r="G62" s="6"/>
      <c r="H62" s="6"/>
      <c r="I62" s="6"/>
      <c r="J62" s="6"/>
      <c r="K62" s="6"/>
      <c r="L62" s="6"/>
      <c r="M62" s="6"/>
      <c r="N62" s="6"/>
      <c r="O62" s="6"/>
      <c r="P62" s="6"/>
      <c r="Q62" s="6"/>
      <c r="R62" s="6"/>
      <c r="S62" s="6"/>
      <c r="T62" s="6"/>
      <c r="U62" s="6"/>
      <c r="V62" s="6"/>
      <c r="W62" s="6"/>
      <c r="X62" s="6"/>
      <c r="Y62" s="6"/>
      <c r="Z62" s="6"/>
      <c r="AE62" s="10" t="s">
        <v>1696</v>
      </c>
    </row>
    <row r="63" spans="1:31" ht="15.75" customHeight="1">
      <c r="A63" s="6"/>
      <c r="B63" s="6"/>
      <c r="C63" s="6"/>
      <c r="D63" s="6"/>
      <c r="E63" s="6"/>
      <c r="F63" s="6"/>
      <c r="G63" s="6"/>
      <c r="H63" s="6"/>
      <c r="I63" s="6"/>
      <c r="J63" s="6"/>
      <c r="K63" s="6"/>
      <c r="L63" s="6"/>
      <c r="M63" s="6"/>
      <c r="N63" s="6"/>
      <c r="O63" s="6"/>
      <c r="P63" s="6"/>
      <c r="Q63" s="6"/>
      <c r="R63" s="6"/>
      <c r="S63" s="6"/>
      <c r="T63" s="6"/>
      <c r="U63" s="6"/>
      <c r="V63" s="6"/>
      <c r="W63" s="6"/>
      <c r="X63" s="6"/>
      <c r="Y63" s="6"/>
      <c r="Z63" s="6"/>
      <c r="AE63" s="10" t="s">
        <v>1697</v>
      </c>
    </row>
    <row r="64" spans="1:31" ht="15.75" customHeight="1">
      <c r="A64" s="6"/>
      <c r="B64" s="6"/>
      <c r="C64" s="6"/>
      <c r="D64" s="6"/>
      <c r="E64" s="6"/>
      <c r="F64" s="6"/>
      <c r="G64" s="6"/>
      <c r="H64" s="6"/>
      <c r="I64" s="6"/>
      <c r="J64" s="6"/>
      <c r="K64" s="6"/>
      <c r="L64" s="6"/>
      <c r="M64" s="6"/>
      <c r="N64" s="6"/>
      <c r="O64" s="6"/>
      <c r="P64" s="6"/>
      <c r="Q64" s="6"/>
      <c r="R64" s="6"/>
      <c r="S64" s="6"/>
      <c r="T64" s="6"/>
      <c r="U64" s="6"/>
      <c r="V64" s="6"/>
      <c r="W64" s="6"/>
      <c r="X64" s="6"/>
      <c r="Y64" s="6"/>
      <c r="Z64" s="6"/>
      <c r="AE64" s="10" t="s">
        <v>1698</v>
      </c>
    </row>
    <row r="65" spans="1:31" ht="15.75" customHeight="1">
      <c r="A65" s="6"/>
      <c r="B65" s="6"/>
      <c r="C65" s="6"/>
      <c r="D65" s="6"/>
      <c r="E65" s="6"/>
      <c r="F65" s="6"/>
      <c r="G65" s="6"/>
      <c r="H65" s="6"/>
      <c r="I65" s="6"/>
      <c r="J65" s="6"/>
      <c r="K65" s="6"/>
      <c r="L65" s="6"/>
      <c r="M65" s="6"/>
      <c r="N65" s="6"/>
      <c r="O65" s="6"/>
      <c r="P65" s="6"/>
      <c r="Q65" s="6"/>
      <c r="R65" s="6"/>
      <c r="S65" s="6"/>
      <c r="T65" s="6"/>
      <c r="U65" s="6"/>
      <c r="V65" s="6"/>
      <c r="W65" s="6"/>
      <c r="X65" s="6"/>
      <c r="Y65" s="6"/>
      <c r="Z65" s="6"/>
      <c r="AE65" s="10" t="s">
        <v>1699</v>
      </c>
    </row>
    <row r="66" spans="1:31" ht="15.75" customHeight="1">
      <c r="A66" s="6"/>
      <c r="B66" s="6"/>
      <c r="C66" s="6"/>
      <c r="D66" s="6"/>
      <c r="E66" s="6"/>
      <c r="F66" s="6"/>
      <c r="G66" s="6"/>
      <c r="H66" s="6"/>
      <c r="I66" s="6"/>
      <c r="J66" s="6"/>
      <c r="K66" s="6"/>
      <c r="L66" s="6"/>
      <c r="M66" s="6"/>
      <c r="N66" s="6"/>
      <c r="O66" s="6"/>
      <c r="P66" s="6"/>
      <c r="Q66" s="6"/>
      <c r="R66" s="6"/>
      <c r="S66" s="6"/>
      <c r="T66" s="6"/>
      <c r="U66" s="6"/>
      <c r="V66" s="6"/>
      <c r="W66" s="6"/>
      <c r="X66" s="6"/>
      <c r="Y66" s="6"/>
      <c r="Z66" s="6"/>
      <c r="AE66" s="10" t="s">
        <v>1700</v>
      </c>
    </row>
    <row r="67" spans="1:31" ht="15.75" customHeight="1">
      <c r="A67" s="6"/>
      <c r="B67" s="6"/>
      <c r="C67" s="6"/>
      <c r="D67" s="6"/>
      <c r="E67" s="6"/>
      <c r="F67" s="6"/>
      <c r="G67" s="6"/>
      <c r="H67" s="6"/>
      <c r="I67" s="6"/>
      <c r="J67" s="6"/>
      <c r="K67" s="6"/>
      <c r="L67" s="6"/>
      <c r="M67" s="6"/>
      <c r="N67" s="6"/>
      <c r="O67" s="6"/>
      <c r="P67" s="6"/>
      <c r="Q67" s="6"/>
      <c r="R67" s="6"/>
      <c r="S67" s="6"/>
      <c r="T67" s="6"/>
      <c r="U67" s="6"/>
      <c r="V67" s="6"/>
      <c r="W67" s="6"/>
      <c r="X67" s="6"/>
      <c r="Y67" s="6"/>
      <c r="Z67" s="6"/>
      <c r="AE67" s="10" t="s">
        <v>1701</v>
      </c>
    </row>
    <row r="68" spans="1:31" ht="15.75" customHeight="1">
      <c r="A68" s="6"/>
      <c r="B68" s="6"/>
      <c r="C68" s="6"/>
      <c r="D68" s="6"/>
      <c r="E68" s="6"/>
      <c r="F68" s="6"/>
      <c r="G68" s="6"/>
      <c r="H68" s="6"/>
      <c r="I68" s="6"/>
      <c r="J68" s="6"/>
      <c r="K68" s="6"/>
      <c r="L68" s="6"/>
      <c r="M68" s="6"/>
      <c r="N68" s="6"/>
      <c r="O68" s="6"/>
      <c r="P68" s="6"/>
      <c r="Q68" s="6"/>
      <c r="R68" s="6"/>
      <c r="S68" s="6"/>
      <c r="T68" s="6"/>
      <c r="U68" s="6"/>
      <c r="V68" s="6"/>
      <c r="W68" s="6"/>
      <c r="X68" s="6"/>
      <c r="Y68" s="6"/>
      <c r="Z68" s="6"/>
      <c r="AE68" s="10" t="s">
        <v>1702</v>
      </c>
    </row>
    <row r="69" spans="1:31" ht="15.75" customHeight="1">
      <c r="A69" s="6"/>
      <c r="B69" s="6"/>
      <c r="C69" s="6"/>
      <c r="D69" s="6"/>
      <c r="E69" s="6"/>
      <c r="F69" s="6"/>
      <c r="G69" s="6"/>
      <c r="H69" s="6"/>
      <c r="I69" s="6"/>
      <c r="J69" s="6"/>
      <c r="K69" s="6"/>
      <c r="L69" s="6"/>
      <c r="M69" s="6"/>
      <c r="N69" s="6"/>
      <c r="O69" s="6"/>
      <c r="P69" s="6"/>
      <c r="Q69" s="6"/>
      <c r="R69" s="6"/>
      <c r="S69" s="6"/>
      <c r="T69" s="6"/>
      <c r="U69" s="6"/>
      <c r="V69" s="6"/>
      <c r="W69" s="6"/>
      <c r="X69" s="6"/>
      <c r="Y69" s="6"/>
      <c r="Z69" s="6"/>
      <c r="AE69" s="10" t="s">
        <v>1703</v>
      </c>
    </row>
    <row r="70" spans="1:31" ht="15.75" customHeight="1">
      <c r="A70" s="6"/>
      <c r="B70" s="6"/>
      <c r="C70" s="6"/>
      <c r="D70" s="6"/>
      <c r="E70" s="6"/>
      <c r="F70" s="6"/>
      <c r="G70" s="6"/>
      <c r="H70" s="6"/>
      <c r="I70" s="6"/>
      <c r="J70" s="6"/>
      <c r="K70" s="6"/>
      <c r="L70" s="6"/>
      <c r="M70" s="6"/>
      <c r="N70" s="6"/>
      <c r="O70" s="6"/>
      <c r="P70" s="6"/>
      <c r="Q70" s="6"/>
      <c r="R70" s="6"/>
      <c r="S70" s="6"/>
      <c r="T70" s="6"/>
      <c r="U70" s="6"/>
      <c r="V70" s="6"/>
      <c r="W70" s="6"/>
      <c r="X70" s="6"/>
      <c r="Y70" s="6"/>
      <c r="Z70" s="6"/>
      <c r="AE70" s="10" t="s">
        <v>1704</v>
      </c>
    </row>
    <row r="71" spans="1:31" ht="15.75" customHeight="1">
      <c r="A71" s="6"/>
      <c r="B71" s="6"/>
      <c r="C71" s="6"/>
      <c r="D71" s="6"/>
      <c r="E71" s="6"/>
      <c r="F71" s="6"/>
      <c r="G71" s="6"/>
      <c r="H71" s="6"/>
      <c r="I71" s="6"/>
      <c r="J71" s="6"/>
      <c r="K71" s="6"/>
      <c r="L71" s="6"/>
      <c r="M71" s="6"/>
      <c r="N71" s="6"/>
      <c r="O71" s="6"/>
      <c r="P71" s="6"/>
      <c r="Q71" s="6"/>
      <c r="R71" s="6"/>
      <c r="S71" s="6"/>
      <c r="T71" s="6"/>
      <c r="U71" s="6"/>
      <c r="V71" s="6"/>
      <c r="W71" s="6"/>
      <c r="X71" s="6"/>
      <c r="Y71" s="6"/>
      <c r="Z71" s="6"/>
      <c r="AE71" s="10" t="s">
        <v>1705</v>
      </c>
    </row>
    <row r="72" spans="1:31" ht="15.75" customHeight="1">
      <c r="A72" s="6"/>
      <c r="B72" s="6"/>
      <c r="C72" s="6"/>
      <c r="D72" s="6"/>
      <c r="E72" s="6"/>
      <c r="F72" s="6"/>
      <c r="G72" s="6"/>
      <c r="H72" s="6"/>
      <c r="I72" s="6"/>
      <c r="J72" s="6"/>
      <c r="K72" s="6"/>
      <c r="L72" s="6"/>
      <c r="M72" s="6"/>
      <c r="N72" s="6"/>
      <c r="O72" s="6"/>
      <c r="P72" s="6"/>
      <c r="Q72" s="6"/>
      <c r="R72" s="6"/>
      <c r="S72" s="6"/>
      <c r="T72" s="6"/>
      <c r="U72" s="6"/>
      <c r="V72" s="6"/>
      <c r="W72" s="6"/>
      <c r="X72" s="6"/>
      <c r="Y72" s="6"/>
      <c r="Z72" s="6"/>
      <c r="AE72" s="10" t="s">
        <v>1706</v>
      </c>
    </row>
    <row r="73" spans="1:31" ht="15.75" customHeight="1">
      <c r="A73" s="6"/>
      <c r="B73" s="6"/>
      <c r="C73" s="6"/>
      <c r="D73" s="6"/>
      <c r="E73" s="6"/>
      <c r="F73" s="6"/>
      <c r="G73" s="6"/>
      <c r="H73" s="6"/>
      <c r="I73" s="6"/>
      <c r="J73" s="6"/>
      <c r="K73" s="6"/>
      <c r="L73" s="6"/>
      <c r="M73" s="6"/>
      <c r="N73" s="6"/>
      <c r="O73" s="6"/>
      <c r="P73" s="6"/>
      <c r="Q73" s="6"/>
      <c r="R73" s="6"/>
      <c r="S73" s="6"/>
      <c r="T73" s="6"/>
      <c r="U73" s="6"/>
      <c r="V73" s="6"/>
      <c r="W73" s="6"/>
      <c r="X73" s="6"/>
      <c r="Y73" s="6"/>
      <c r="Z73" s="6"/>
      <c r="AE73" s="10" t="s">
        <v>1707</v>
      </c>
    </row>
    <row r="74" spans="1:31" ht="15.75" customHeight="1">
      <c r="A74" s="6"/>
      <c r="B74" s="6"/>
      <c r="C74" s="6"/>
      <c r="D74" s="6"/>
      <c r="E74" s="6"/>
      <c r="F74" s="6"/>
      <c r="G74" s="6"/>
      <c r="H74" s="6"/>
      <c r="I74" s="6"/>
      <c r="J74" s="6"/>
      <c r="K74" s="6"/>
      <c r="L74" s="6"/>
      <c r="M74" s="6"/>
      <c r="N74" s="6"/>
      <c r="O74" s="6"/>
      <c r="P74" s="6"/>
      <c r="Q74" s="6"/>
      <c r="R74" s="6"/>
      <c r="S74" s="6"/>
      <c r="T74" s="6"/>
      <c r="U74" s="6"/>
      <c r="V74" s="6"/>
      <c r="W74" s="6"/>
      <c r="X74" s="6"/>
      <c r="Y74" s="6"/>
      <c r="Z74" s="6"/>
      <c r="AE74" s="10" t="s">
        <v>390</v>
      </c>
    </row>
    <row r="75" spans="1:31" ht="15.75" customHeight="1">
      <c r="A75" s="6"/>
      <c r="B75" s="6"/>
      <c r="C75" s="6"/>
      <c r="D75" s="6"/>
      <c r="E75" s="6"/>
      <c r="F75" s="6"/>
      <c r="G75" s="6"/>
      <c r="H75" s="6"/>
      <c r="I75" s="6"/>
      <c r="J75" s="6"/>
      <c r="K75" s="6"/>
      <c r="L75" s="6"/>
      <c r="M75" s="6"/>
      <c r="N75" s="6"/>
      <c r="O75" s="6"/>
      <c r="P75" s="6"/>
      <c r="Q75" s="6"/>
      <c r="R75" s="6"/>
      <c r="S75" s="6"/>
      <c r="T75" s="6"/>
      <c r="U75" s="6"/>
      <c r="V75" s="6"/>
      <c r="W75" s="6"/>
      <c r="X75" s="6"/>
      <c r="Y75" s="6"/>
      <c r="Z75" s="6"/>
      <c r="AE75" s="10" t="s">
        <v>413</v>
      </c>
    </row>
    <row r="76" spans="1:31" ht="15.75" customHeight="1">
      <c r="A76" s="6"/>
      <c r="B76" s="6"/>
      <c r="C76" s="6"/>
      <c r="D76" s="6"/>
      <c r="E76" s="6"/>
      <c r="F76" s="6"/>
      <c r="G76" s="6"/>
      <c r="H76" s="6"/>
      <c r="I76" s="6"/>
      <c r="J76" s="6"/>
      <c r="K76" s="6"/>
      <c r="L76" s="6"/>
      <c r="M76" s="6"/>
      <c r="N76" s="6"/>
      <c r="O76" s="6"/>
      <c r="P76" s="6"/>
      <c r="Q76" s="6"/>
      <c r="R76" s="6"/>
      <c r="S76" s="6"/>
      <c r="T76" s="6"/>
      <c r="U76" s="6"/>
      <c r="V76" s="6"/>
      <c r="W76" s="6"/>
      <c r="X76" s="6"/>
      <c r="Y76" s="6"/>
      <c r="Z76" s="6"/>
      <c r="AE76" s="10" t="s">
        <v>440</v>
      </c>
    </row>
    <row r="77" spans="1:31" ht="15.75" customHeight="1">
      <c r="A77" s="6"/>
      <c r="B77" s="6"/>
      <c r="C77" s="6"/>
      <c r="D77" s="6"/>
      <c r="E77" s="6"/>
      <c r="F77" s="6"/>
      <c r="G77" s="6"/>
      <c r="H77" s="6"/>
      <c r="I77" s="6"/>
      <c r="J77" s="6"/>
      <c r="K77" s="6"/>
      <c r="L77" s="6"/>
      <c r="M77" s="6"/>
      <c r="N77" s="6"/>
      <c r="O77" s="6"/>
      <c r="P77" s="6"/>
      <c r="Q77" s="6"/>
      <c r="R77" s="6"/>
      <c r="S77" s="6"/>
      <c r="T77" s="6"/>
      <c r="U77" s="6"/>
      <c r="V77" s="6"/>
      <c r="W77" s="6"/>
      <c r="X77" s="6"/>
      <c r="Y77" s="6"/>
      <c r="Z77" s="6"/>
      <c r="AE77" s="10" t="s">
        <v>1708</v>
      </c>
    </row>
    <row r="78" spans="1:31" ht="15.75" customHeight="1">
      <c r="A78" s="6"/>
      <c r="B78" s="6"/>
      <c r="C78" s="6"/>
      <c r="D78" s="6"/>
      <c r="E78" s="6"/>
      <c r="F78" s="6"/>
      <c r="G78" s="6"/>
      <c r="H78" s="6"/>
      <c r="I78" s="6"/>
      <c r="J78" s="6"/>
      <c r="K78" s="6"/>
      <c r="L78" s="6"/>
      <c r="M78" s="6"/>
      <c r="N78" s="6"/>
      <c r="O78" s="6"/>
      <c r="P78" s="6"/>
      <c r="Q78" s="6"/>
      <c r="R78" s="6"/>
      <c r="S78" s="6"/>
      <c r="T78" s="6"/>
      <c r="U78" s="6"/>
      <c r="V78" s="6"/>
      <c r="W78" s="6"/>
      <c r="X78" s="6"/>
      <c r="Y78" s="6"/>
      <c r="Z78" s="6"/>
      <c r="AE78" s="10" t="s">
        <v>1709</v>
      </c>
    </row>
    <row r="79" spans="1:31" ht="15.75" customHeight="1">
      <c r="A79" s="6"/>
      <c r="B79" s="6"/>
      <c r="C79" s="6"/>
      <c r="D79" s="6"/>
      <c r="E79" s="6"/>
      <c r="F79" s="6"/>
      <c r="G79" s="6"/>
      <c r="H79" s="6"/>
      <c r="I79" s="6"/>
      <c r="J79" s="6"/>
      <c r="K79" s="6"/>
      <c r="L79" s="6"/>
      <c r="M79" s="6"/>
      <c r="N79" s="6"/>
      <c r="O79" s="6"/>
      <c r="P79" s="6"/>
      <c r="Q79" s="6"/>
      <c r="R79" s="6"/>
      <c r="S79" s="6"/>
      <c r="T79" s="6"/>
      <c r="U79" s="6"/>
      <c r="V79" s="6"/>
      <c r="W79" s="6"/>
      <c r="X79" s="6"/>
      <c r="Y79" s="6"/>
      <c r="Z79" s="6"/>
      <c r="AE79" s="10" t="s">
        <v>1710</v>
      </c>
    </row>
    <row r="80" spans="1:31" ht="15.75" customHeight="1">
      <c r="A80" s="6"/>
      <c r="B80" s="6"/>
      <c r="C80" s="6"/>
      <c r="D80" s="6"/>
      <c r="E80" s="6"/>
      <c r="F80" s="6"/>
      <c r="G80" s="6"/>
      <c r="H80" s="6"/>
      <c r="I80" s="6"/>
      <c r="J80" s="6"/>
      <c r="K80" s="6"/>
      <c r="L80" s="6"/>
      <c r="M80" s="6"/>
      <c r="N80" s="6"/>
      <c r="O80" s="6"/>
      <c r="P80" s="6"/>
      <c r="Q80" s="6"/>
      <c r="R80" s="6"/>
      <c r="S80" s="6"/>
      <c r="T80" s="6"/>
      <c r="U80" s="6"/>
      <c r="V80" s="6"/>
      <c r="W80" s="6"/>
      <c r="X80" s="6"/>
      <c r="Y80" s="6"/>
      <c r="Z80" s="6"/>
      <c r="AE80" s="10" t="s">
        <v>1711</v>
      </c>
    </row>
    <row r="81" spans="1:31" ht="15.75" customHeight="1">
      <c r="A81" s="6"/>
      <c r="B81" s="6"/>
      <c r="C81" s="6"/>
      <c r="D81" s="6"/>
      <c r="E81" s="6"/>
      <c r="F81" s="6"/>
      <c r="G81" s="6"/>
      <c r="H81" s="6"/>
      <c r="I81" s="6"/>
      <c r="J81" s="6"/>
      <c r="K81" s="6"/>
      <c r="L81" s="6"/>
      <c r="M81" s="6"/>
      <c r="N81" s="6"/>
      <c r="O81" s="6"/>
      <c r="P81" s="6"/>
      <c r="Q81" s="6"/>
      <c r="R81" s="6"/>
      <c r="S81" s="6"/>
      <c r="T81" s="6"/>
      <c r="U81" s="6"/>
      <c r="V81" s="6"/>
      <c r="W81" s="6"/>
      <c r="X81" s="6"/>
      <c r="Y81" s="6"/>
      <c r="Z81" s="6"/>
      <c r="AE81" s="10" t="s">
        <v>1712</v>
      </c>
    </row>
    <row r="82" spans="1:31" ht="15.75" customHeight="1">
      <c r="A82" s="6"/>
      <c r="B82" s="6"/>
      <c r="C82" s="6"/>
      <c r="D82" s="6"/>
      <c r="E82" s="6"/>
      <c r="F82" s="6"/>
      <c r="G82" s="6"/>
      <c r="H82" s="6"/>
      <c r="I82" s="6"/>
      <c r="J82" s="6"/>
      <c r="K82" s="6"/>
      <c r="L82" s="6"/>
      <c r="M82" s="6"/>
      <c r="N82" s="6"/>
      <c r="O82" s="6"/>
      <c r="P82" s="6"/>
      <c r="Q82" s="6"/>
      <c r="R82" s="6"/>
      <c r="S82" s="6"/>
      <c r="T82" s="6"/>
      <c r="U82" s="6"/>
      <c r="V82" s="6"/>
      <c r="W82" s="6"/>
      <c r="X82" s="6"/>
      <c r="Y82" s="6"/>
      <c r="Z82" s="6"/>
      <c r="AE82" s="10" t="s">
        <v>237</v>
      </c>
    </row>
    <row r="83" spans="1:31" ht="15.75" customHeight="1">
      <c r="A83" s="6"/>
      <c r="B83" s="6"/>
      <c r="C83" s="6"/>
      <c r="D83" s="6"/>
      <c r="E83" s="6"/>
      <c r="F83" s="6"/>
      <c r="G83" s="6"/>
      <c r="H83" s="6"/>
      <c r="I83" s="6"/>
      <c r="J83" s="6"/>
      <c r="K83" s="6"/>
      <c r="L83" s="6"/>
      <c r="M83" s="6"/>
      <c r="N83" s="6"/>
      <c r="O83" s="6"/>
      <c r="P83" s="6"/>
      <c r="Q83" s="6"/>
      <c r="R83" s="6"/>
      <c r="S83" s="6"/>
      <c r="T83" s="6"/>
      <c r="U83" s="6"/>
      <c r="V83" s="6"/>
      <c r="W83" s="6"/>
      <c r="X83" s="6"/>
      <c r="Y83" s="6"/>
      <c r="Z83" s="6"/>
      <c r="AE83" s="10" t="s">
        <v>1713</v>
      </c>
    </row>
    <row r="84" spans="1:31" ht="15.75" customHeight="1">
      <c r="A84" s="6"/>
      <c r="B84" s="6"/>
      <c r="C84" s="6"/>
      <c r="D84" s="6"/>
      <c r="E84" s="6"/>
      <c r="F84" s="6"/>
      <c r="G84" s="6"/>
      <c r="H84" s="6"/>
      <c r="I84" s="6"/>
      <c r="J84" s="6"/>
      <c r="K84" s="6"/>
      <c r="L84" s="6"/>
      <c r="M84" s="6"/>
      <c r="N84" s="6"/>
      <c r="O84" s="6"/>
      <c r="P84" s="6"/>
      <c r="Q84" s="6"/>
      <c r="R84" s="6"/>
      <c r="S84" s="6"/>
      <c r="T84" s="6"/>
      <c r="U84" s="6"/>
      <c r="V84" s="6"/>
      <c r="W84" s="6"/>
      <c r="X84" s="6"/>
      <c r="Y84" s="6"/>
      <c r="Z84" s="6"/>
      <c r="AE84" s="10" t="s">
        <v>1714</v>
      </c>
    </row>
    <row r="85" spans="1:31" ht="15.75" customHeight="1">
      <c r="A85" s="6"/>
      <c r="B85" s="6"/>
      <c r="C85" s="6"/>
      <c r="D85" s="6"/>
      <c r="E85" s="6"/>
      <c r="F85" s="6"/>
      <c r="G85" s="6"/>
      <c r="H85" s="6"/>
      <c r="I85" s="6"/>
      <c r="J85" s="6"/>
      <c r="K85" s="6"/>
      <c r="L85" s="6"/>
      <c r="M85" s="6"/>
      <c r="N85" s="6"/>
      <c r="O85" s="6"/>
      <c r="P85" s="6"/>
      <c r="Q85" s="6"/>
      <c r="R85" s="6"/>
      <c r="S85" s="6"/>
      <c r="T85" s="6"/>
      <c r="U85" s="6"/>
      <c r="V85" s="6"/>
      <c r="W85" s="6"/>
      <c r="X85" s="6"/>
      <c r="Y85" s="6"/>
      <c r="Z85" s="6"/>
      <c r="AE85" s="10" t="s">
        <v>1715</v>
      </c>
    </row>
    <row r="86" spans="1:31" ht="15.75" customHeight="1">
      <c r="A86" s="6"/>
      <c r="B86" s="6"/>
      <c r="C86" s="6"/>
      <c r="D86" s="6"/>
      <c r="E86" s="6"/>
      <c r="F86" s="6"/>
      <c r="G86" s="6"/>
      <c r="H86" s="6"/>
      <c r="I86" s="6"/>
      <c r="J86" s="6"/>
      <c r="K86" s="6"/>
      <c r="L86" s="6"/>
      <c r="M86" s="6"/>
      <c r="N86" s="6"/>
      <c r="O86" s="6"/>
      <c r="P86" s="6"/>
      <c r="Q86" s="6"/>
      <c r="R86" s="6"/>
      <c r="S86" s="6"/>
      <c r="T86" s="6"/>
      <c r="U86" s="6"/>
      <c r="V86" s="6"/>
      <c r="W86" s="6"/>
      <c r="X86" s="6"/>
      <c r="Y86" s="6"/>
      <c r="Z86" s="6"/>
      <c r="AE86" s="10" t="s">
        <v>1716</v>
      </c>
    </row>
    <row r="87" spans="1:31" ht="15.75" customHeight="1">
      <c r="A87" s="6"/>
      <c r="B87" s="6"/>
      <c r="C87" s="6"/>
      <c r="D87" s="6"/>
      <c r="E87" s="6"/>
      <c r="F87" s="6"/>
      <c r="G87" s="6"/>
      <c r="H87" s="6"/>
      <c r="I87" s="6"/>
      <c r="J87" s="6"/>
      <c r="K87" s="6"/>
      <c r="L87" s="6"/>
      <c r="M87" s="6"/>
      <c r="N87" s="6"/>
      <c r="O87" s="6"/>
      <c r="P87" s="6"/>
      <c r="Q87" s="6"/>
      <c r="R87" s="6"/>
      <c r="S87" s="6"/>
      <c r="T87" s="6"/>
      <c r="U87" s="6"/>
      <c r="V87" s="6"/>
      <c r="W87" s="6"/>
      <c r="X87" s="6"/>
      <c r="Y87" s="6"/>
      <c r="Z87" s="6"/>
      <c r="AE87" s="10" t="s">
        <v>1414</v>
      </c>
    </row>
    <row r="88" spans="1:31" ht="15.75" customHeight="1">
      <c r="A88" s="6"/>
      <c r="B88" s="6"/>
      <c r="C88" s="6"/>
      <c r="D88" s="6"/>
      <c r="E88" s="6"/>
      <c r="F88" s="6"/>
      <c r="G88" s="6"/>
      <c r="H88" s="6"/>
      <c r="I88" s="6"/>
      <c r="J88" s="6"/>
      <c r="K88" s="6"/>
      <c r="L88" s="6"/>
      <c r="M88" s="6"/>
      <c r="N88" s="6"/>
      <c r="O88" s="6"/>
      <c r="P88" s="6"/>
      <c r="Q88" s="6"/>
      <c r="R88" s="6"/>
      <c r="S88" s="6"/>
      <c r="T88" s="6"/>
      <c r="U88" s="6"/>
      <c r="V88" s="6"/>
      <c r="W88" s="6"/>
      <c r="X88" s="6"/>
      <c r="Y88" s="6"/>
      <c r="Z88" s="6"/>
      <c r="AE88" s="10" t="s">
        <v>1424</v>
      </c>
    </row>
    <row r="89" spans="1:31" ht="15.75" customHeight="1">
      <c r="A89" s="6"/>
      <c r="B89" s="6"/>
      <c r="C89" s="6"/>
      <c r="D89" s="6"/>
      <c r="E89" s="6"/>
      <c r="F89" s="6"/>
      <c r="G89" s="6"/>
      <c r="H89" s="6"/>
      <c r="I89" s="6"/>
      <c r="J89" s="6"/>
      <c r="K89" s="6"/>
      <c r="L89" s="6"/>
      <c r="M89" s="6"/>
      <c r="N89" s="6"/>
      <c r="O89" s="6"/>
      <c r="P89" s="6"/>
      <c r="Q89" s="6"/>
      <c r="R89" s="6"/>
      <c r="S89" s="6"/>
      <c r="T89" s="6"/>
      <c r="U89" s="6"/>
      <c r="V89" s="6"/>
      <c r="W89" s="6"/>
      <c r="X89" s="6"/>
      <c r="Y89" s="6"/>
      <c r="Z89" s="6"/>
      <c r="AE89" s="10" t="s">
        <v>1717</v>
      </c>
    </row>
    <row r="90" spans="1:31" ht="15.75" customHeight="1">
      <c r="A90" s="6"/>
      <c r="B90" s="6"/>
      <c r="C90" s="6"/>
      <c r="D90" s="6"/>
      <c r="E90" s="6"/>
      <c r="F90" s="6"/>
      <c r="G90" s="6"/>
      <c r="H90" s="6"/>
      <c r="I90" s="6"/>
      <c r="J90" s="6"/>
      <c r="K90" s="6"/>
      <c r="L90" s="6"/>
      <c r="M90" s="6"/>
      <c r="N90" s="6"/>
      <c r="O90" s="6"/>
      <c r="P90" s="6"/>
      <c r="Q90" s="6"/>
      <c r="R90" s="6"/>
      <c r="S90" s="6"/>
      <c r="T90" s="6"/>
      <c r="U90" s="6"/>
      <c r="V90" s="6"/>
      <c r="W90" s="6"/>
      <c r="X90" s="6"/>
      <c r="Y90" s="6"/>
      <c r="Z90" s="6"/>
      <c r="AE90" s="10" t="s">
        <v>1715</v>
      </c>
    </row>
    <row r="91" spans="1:31" ht="15.75" customHeight="1">
      <c r="A91" s="6"/>
      <c r="B91" s="6"/>
      <c r="C91" s="6"/>
      <c r="D91" s="6"/>
      <c r="E91" s="6"/>
      <c r="F91" s="6"/>
      <c r="G91" s="6"/>
      <c r="H91" s="6"/>
      <c r="I91" s="6"/>
      <c r="J91" s="6"/>
      <c r="K91" s="6"/>
      <c r="L91" s="6"/>
      <c r="M91" s="6"/>
      <c r="N91" s="6"/>
      <c r="O91" s="6"/>
      <c r="P91" s="6"/>
      <c r="Q91" s="6"/>
      <c r="R91" s="6"/>
      <c r="S91" s="6"/>
      <c r="T91" s="6"/>
      <c r="U91" s="6"/>
      <c r="V91" s="6"/>
      <c r="W91" s="6"/>
      <c r="X91" s="6"/>
      <c r="Y91" s="6"/>
      <c r="Z91" s="6"/>
      <c r="AE91" s="10" t="s">
        <v>1718</v>
      </c>
    </row>
    <row r="92" spans="1:31" ht="15.75" customHeight="1">
      <c r="A92" s="6"/>
      <c r="B92" s="6"/>
      <c r="C92" s="6"/>
      <c r="D92" s="6"/>
      <c r="E92" s="6"/>
      <c r="F92" s="6"/>
      <c r="G92" s="6"/>
      <c r="H92" s="6"/>
      <c r="I92" s="6"/>
      <c r="J92" s="6"/>
      <c r="K92" s="6"/>
      <c r="L92" s="6"/>
      <c r="M92" s="6"/>
      <c r="N92" s="6"/>
      <c r="O92" s="6"/>
      <c r="P92" s="6"/>
      <c r="Q92" s="6"/>
      <c r="R92" s="6"/>
      <c r="S92" s="6"/>
      <c r="T92" s="6"/>
      <c r="U92" s="6"/>
      <c r="V92" s="6"/>
      <c r="W92" s="6"/>
      <c r="X92" s="6"/>
      <c r="Y92" s="6"/>
      <c r="Z92" s="6"/>
      <c r="AE92" s="10" t="s">
        <v>1719</v>
      </c>
    </row>
    <row r="93" spans="1:31" ht="15.75" customHeight="1">
      <c r="A93" s="6"/>
      <c r="B93" s="6"/>
      <c r="C93" s="6"/>
      <c r="D93" s="6"/>
      <c r="E93" s="6"/>
      <c r="F93" s="6"/>
      <c r="G93" s="6"/>
      <c r="H93" s="6"/>
      <c r="I93" s="6"/>
      <c r="J93" s="6"/>
      <c r="K93" s="6"/>
      <c r="L93" s="6"/>
      <c r="M93" s="6"/>
      <c r="N93" s="6"/>
      <c r="O93" s="6"/>
      <c r="P93" s="6"/>
      <c r="Q93" s="6"/>
      <c r="R93" s="6"/>
      <c r="S93" s="6"/>
      <c r="T93" s="6"/>
      <c r="U93" s="6"/>
      <c r="V93" s="6"/>
      <c r="W93" s="6"/>
      <c r="X93" s="6"/>
      <c r="Y93" s="6"/>
      <c r="Z93" s="6"/>
      <c r="AE93" s="10" t="s">
        <v>1438</v>
      </c>
    </row>
    <row r="94" spans="1:31" ht="15.75" customHeight="1">
      <c r="A94" s="6"/>
      <c r="B94" s="6"/>
      <c r="C94" s="6"/>
      <c r="D94" s="6"/>
      <c r="E94" s="6"/>
      <c r="F94" s="6"/>
      <c r="G94" s="6"/>
      <c r="H94" s="6"/>
      <c r="I94" s="6"/>
      <c r="J94" s="6"/>
      <c r="K94" s="6"/>
      <c r="L94" s="6"/>
      <c r="M94" s="6"/>
      <c r="N94" s="6"/>
      <c r="O94" s="6"/>
      <c r="P94" s="6"/>
      <c r="Q94" s="6"/>
      <c r="R94" s="6"/>
      <c r="S94" s="6"/>
      <c r="T94" s="6"/>
      <c r="U94" s="6"/>
      <c r="V94" s="6"/>
      <c r="W94" s="6"/>
      <c r="X94" s="6"/>
      <c r="Y94" s="6"/>
      <c r="Z94" s="6"/>
      <c r="AE94" s="10" t="s">
        <v>1550</v>
      </c>
    </row>
    <row r="95" spans="1:31" ht="15.75" customHeight="1">
      <c r="A95" s="6"/>
      <c r="B95" s="6"/>
      <c r="C95" s="6"/>
      <c r="D95" s="6"/>
      <c r="E95" s="6"/>
      <c r="F95" s="6"/>
      <c r="G95" s="6"/>
      <c r="H95" s="6"/>
      <c r="I95" s="6"/>
      <c r="J95" s="6"/>
      <c r="K95" s="6"/>
      <c r="L95" s="6"/>
      <c r="M95" s="6"/>
      <c r="N95" s="6"/>
      <c r="O95" s="6"/>
      <c r="P95" s="6"/>
      <c r="Q95" s="6"/>
      <c r="R95" s="6"/>
      <c r="S95" s="6"/>
      <c r="T95" s="6"/>
      <c r="U95" s="6"/>
      <c r="V95" s="6"/>
      <c r="W95" s="6"/>
      <c r="X95" s="6"/>
      <c r="Y95" s="6"/>
      <c r="Z95" s="6"/>
      <c r="AE95" s="10" t="s">
        <v>1720</v>
      </c>
    </row>
    <row r="96" spans="1:31" ht="15.75" customHeight="1">
      <c r="A96" s="6"/>
      <c r="B96" s="6"/>
      <c r="C96" s="6"/>
      <c r="D96" s="6"/>
      <c r="E96" s="6"/>
      <c r="F96" s="6"/>
      <c r="G96" s="6"/>
      <c r="H96" s="6"/>
      <c r="I96" s="6"/>
      <c r="J96" s="6"/>
      <c r="K96" s="6"/>
      <c r="L96" s="6"/>
      <c r="M96" s="6"/>
      <c r="N96" s="6"/>
      <c r="O96" s="6"/>
      <c r="P96" s="6"/>
      <c r="Q96" s="6"/>
      <c r="R96" s="6"/>
      <c r="S96" s="6"/>
      <c r="T96" s="6"/>
      <c r="U96" s="6"/>
      <c r="V96" s="6"/>
      <c r="W96" s="6"/>
      <c r="X96" s="6"/>
      <c r="Y96" s="6"/>
      <c r="Z96" s="6"/>
      <c r="AE96" s="10" t="s">
        <v>1721</v>
      </c>
    </row>
    <row r="97" spans="1:31" ht="15.75" customHeight="1">
      <c r="A97" s="6"/>
      <c r="B97" s="6"/>
      <c r="C97" s="6"/>
      <c r="D97" s="6"/>
      <c r="E97" s="6"/>
      <c r="F97" s="6"/>
      <c r="G97" s="6"/>
      <c r="H97" s="6"/>
      <c r="I97" s="6"/>
      <c r="J97" s="6"/>
      <c r="K97" s="6"/>
      <c r="L97" s="6"/>
      <c r="M97" s="6"/>
      <c r="N97" s="6"/>
      <c r="O97" s="6"/>
      <c r="P97" s="6"/>
      <c r="Q97" s="6"/>
      <c r="R97" s="6"/>
      <c r="S97" s="6"/>
      <c r="T97" s="6"/>
      <c r="U97" s="6"/>
      <c r="V97" s="6"/>
      <c r="W97" s="6"/>
      <c r="X97" s="6"/>
      <c r="Y97" s="6"/>
      <c r="Z97" s="6"/>
      <c r="AE97" s="10" t="s">
        <v>1444</v>
      </c>
    </row>
    <row r="98" spans="1:31" ht="15.75" customHeight="1">
      <c r="A98" s="6"/>
      <c r="B98" s="6"/>
      <c r="C98" s="6"/>
      <c r="D98" s="6"/>
      <c r="E98" s="6"/>
      <c r="F98" s="6"/>
      <c r="G98" s="6"/>
      <c r="H98" s="6"/>
      <c r="I98" s="6"/>
      <c r="J98" s="6"/>
      <c r="K98" s="6"/>
      <c r="L98" s="6"/>
      <c r="M98" s="6"/>
      <c r="N98" s="6"/>
      <c r="O98" s="6"/>
      <c r="P98" s="6"/>
      <c r="Q98" s="6"/>
      <c r="R98" s="6"/>
      <c r="S98" s="6"/>
      <c r="T98" s="6"/>
      <c r="U98" s="6"/>
      <c r="V98" s="6"/>
      <c r="W98" s="6"/>
      <c r="X98" s="6"/>
      <c r="Y98" s="6"/>
      <c r="Z98" s="6"/>
      <c r="AE98" s="10" t="s">
        <v>1448</v>
      </c>
    </row>
    <row r="99" spans="1:31" ht="15.75" customHeight="1">
      <c r="A99" s="6"/>
      <c r="B99" s="6"/>
      <c r="C99" s="6"/>
      <c r="D99" s="6"/>
      <c r="E99" s="6"/>
      <c r="F99" s="6"/>
      <c r="G99" s="6"/>
      <c r="H99" s="6"/>
      <c r="I99" s="6"/>
      <c r="J99" s="6"/>
      <c r="K99" s="6"/>
      <c r="L99" s="6"/>
      <c r="M99" s="6"/>
      <c r="N99" s="6"/>
      <c r="O99" s="6"/>
      <c r="P99" s="6"/>
      <c r="Q99" s="6"/>
      <c r="R99" s="6"/>
      <c r="S99" s="6"/>
      <c r="T99" s="6"/>
      <c r="U99" s="6"/>
      <c r="V99" s="6"/>
      <c r="W99" s="6"/>
      <c r="X99" s="6"/>
      <c r="Y99" s="6"/>
      <c r="Z99" s="6"/>
      <c r="AE99" s="10" t="s">
        <v>1452</v>
      </c>
    </row>
    <row r="100" spans="1:31" ht="15.75" customHeight="1">
      <c r="A100" s="6"/>
      <c r="B100" s="6"/>
      <c r="C100" s="6"/>
      <c r="D100" s="6"/>
      <c r="E100" s="6"/>
      <c r="F100" s="6"/>
      <c r="G100" s="6"/>
      <c r="H100" s="6"/>
      <c r="I100" s="6"/>
      <c r="J100" s="6"/>
      <c r="K100" s="6"/>
      <c r="L100" s="6"/>
      <c r="M100" s="6"/>
      <c r="N100" s="6"/>
      <c r="O100" s="6"/>
      <c r="P100" s="6"/>
      <c r="Q100" s="6"/>
      <c r="R100" s="6"/>
      <c r="S100" s="6"/>
      <c r="T100" s="6"/>
      <c r="U100" s="6"/>
      <c r="V100" s="6"/>
      <c r="W100" s="6"/>
      <c r="X100" s="6"/>
      <c r="Y100" s="6"/>
      <c r="Z100" s="6"/>
      <c r="AE100" s="10" t="s">
        <v>1499</v>
      </c>
    </row>
    <row r="101" spans="1:31" ht="15.75" customHeight="1">
      <c r="A101" s="6"/>
      <c r="B101" s="6"/>
      <c r="C101" s="6"/>
      <c r="D101" s="6"/>
      <c r="E101" s="6"/>
      <c r="F101" s="6"/>
      <c r="G101" s="6"/>
      <c r="H101" s="6"/>
      <c r="I101" s="6"/>
      <c r="J101" s="6"/>
      <c r="K101" s="6"/>
      <c r="L101" s="6"/>
      <c r="M101" s="6"/>
      <c r="N101" s="6"/>
      <c r="O101" s="6"/>
      <c r="P101" s="6"/>
      <c r="Q101" s="6"/>
      <c r="R101" s="6"/>
      <c r="S101" s="6"/>
      <c r="T101" s="6"/>
      <c r="U101" s="6"/>
      <c r="V101" s="6"/>
      <c r="W101" s="6"/>
      <c r="X101" s="6"/>
      <c r="Y101" s="6"/>
      <c r="Z101" s="6"/>
      <c r="AE101" s="10" t="s">
        <v>1503</v>
      </c>
    </row>
    <row r="102" spans="1:31" ht="15.75" customHeight="1">
      <c r="A102" s="6"/>
      <c r="B102" s="6"/>
      <c r="C102" s="6"/>
      <c r="D102" s="6"/>
      <c r="E102" s="6"/>
      <c r="F102" s="6"/>
      <c r="G102" s="6"/>
      <c r="H102" s="6"/>
      <c r="I102" s="6"/>
      <c r="J102" s="6"/>
      <c r="K102" s="6"/>
      <c r="L102" s="6"/>
      <c r="M102" s="6"/>
      <c r="N102" s="6"/>
      <c r="O102" s="6"/>
      <c r="P102" s="6"/>
      <c r="Q102" s="6"/>
      <c r="R102" s="6"/>
      <c r="S102" s="6"/>
      <c r="T102" s="6"/>
      <c r="U102" s="6"/>
      <c r="V102" s="6"/>
      <c r="W102" s="6"/>
      <c r="X102" s="6"/>
      <c r="Y102" s="6"/>
      <c r="Z102" s="6"/>
      <c r="AE102" s="10" t="s">
        <v>541</v>
      </c>
    </row>
    <row r="103" spans="1:31" ht="15.75" customHeight="1">
      <c r="A103" s="6"/>
      <c r="B103" s="6"/>
      <c r="C103" s="6"/>
      <c r="D103" s="6"/>
      <c r="E103" s="6"/>
      <c r="F103" s="6"/>
      <c r="G103" s="6"/>
      <c r="H103" s="6"/>
      <c r="I103" s="6"/>
      <c r="J103" s="6"/>
      <c r="K103" s="6"/>
      <c r="L103" s="6"/>
      <c r="M103" s="6"/>
      <c r="N103" s="6"/>
      <c r="O103" s="6"/>
      <c r="P103" s="6"/>
      <c r="Q103" s="6"/>
      <c r="R103" s="6"/>
      <c r="S103" s="6"/>
      <c r="T103" s="6"/>
      <c r="U103" s="6"/>
      <c r="V103" s="6"/>
      <c r="W103" s="6"/>
      <c r="X103" s="6"/>
      <c r="Y103" s="6"/>
      <c r="Z103" s="6"/>
      <c r="AE103" s="10" t="s">
        <v>571</v>
      </c>
    </row>
    <row r="104" spans="1:31" ht="15.75" customHeight="1">
      <c r="A104" s="6"/>
      <c r="B104" s="6"/>
      <c r="C104" s="6"/>
      <c r="D104" s="6"/>
      <c r="E104" s="6"/>
      <c r="F104" s="6"/>
      <c r="G104" s="6"/>
      <c r="H104" s="6"/>
      <c r="I104" s="6"/>
      <c r="J104" s="6"/>
      <c r="K104" s="6"/>
      <c r="L104" s="6"/>
      <c r="M104" s="6"/>
      <c r="N104" s="6"/>
      <c r="O104" s="6"/>
      <c r="P104" s="6"/>
      <c r="Q104" s="6"/>
      <c r="R104" s="6"/>
      <c r="S104" s="6"/>
      <c r="T104" s="6"/>
      <c r="U104" s="6"/>
      <c r="V104" s="6"/>
      <c r="W104" s="6"/>
      <c r="X104" s="6"/>
      <c r="Y104" s="6"/>
      <c r="Z104" s="6"/>
      <c r="AE104" s="10" t="s">
        <v>676</v>
      </c>
    </row>
    <row r="105" spans="1:31" ht="15.75" customHeight="1">
      <c r="A105" s="6"/>
      <c r="B105" s="6"/>
      <c r="C105" s="6"/>
      <c r="D105" s="6"/>
      <c r="E105" s="6"/>
      <c r="F105" s="6"/>
      <c r="G105" s="6"/>
      <c r="H105" s="6"/>
      <c r="I105" s="6"/>
      <c r="J105" s="6"/>
      <c r="K105" s="6"/>
      <c r="L105" s="6"/>
      <c r="M105" s="6"/>
      <c r="N105" s="6"/>
      <c r="O105" s="6"/>
      <c r="P105" s="6"/>
      <c r="Q105" s="6"/>
      <c r="R105" s="6"/>
      <c r="S105" s="6"/>
      <c r="T105" s="6"/>
      <c r="U105" s="6"/>
      <c r="V105" s="6"/>
      <c r="W105" s="6"/>
      <c r="X105" s="6"/>
      <c r="Y105" s="6"/>
      <c r="Z105" s="6"/>
      <c r="AE105" s="10" t="s">
        <v>1476</v>
      </c>
    </row>
    <row r="106" spans="1:31" ht="15.75" customHeight="1">
      <c r="A106" s="6"/>
      <c r="B106" s="6"/>
      <c r="C106" s="6"/>
      <c r="D106" s="6"/>
      <c r="E106" s="6"/>
      <c r="F106" s="6"/>
      <c r="G106" s="6"/>
      <c r="H106" s="6"/>
      <c r="I106" s="6"/>
      <c r="J106" s="6"/>
      <c r="K106" s="6"/>
      <c r="L106" s="6"/>
      <c r="M106" s="6"/>
      <c r="N106" s="6"/>
      <c r="O106" s="6"/>
      <c r="P106" s="6"/>
      <c r="Q106" s="6"/>
      <c r="R106" s="6"/>
      <c r="S106" s="6"/>
      <c r="T106" s="6"/>
      <c r="U106" s="6"/>
      <c r="V106" s="6"/>
      <c r="W106" s="6"/>
      <c r="X106" s="6"/>
      <c r="Y106" s="6"/>
      <c r="Z106" s="6"/>
      <c r="AE106" s="10" t="s">
        <v>1484</v>
      </c>
    </row>
    <row r="107" spans="1:31" ht="15.75" customHeight="1">
      <c r="A107" s="6"/>
      <c r="B107" s="6"/>
      <c r="C107" s="6"/>
      <c r="D107" s="6"/>
      <c r="E107" s="6"/>
      <c r="F107" s="6"/>
      <c r="G107" s="6"/>
      <c r="H107" s="6"/>
      <c r="I107" s="6"/>
      <c r="J107" s="6"/>
      <c r="K107" s="6"/>
      <c r="L107" s="6"/>
      <c r="M107" s="6"/>
      <c r="N107" s="6"/>
      <c r="O107" s="6"/>
      <c r="P107" s="6"/>
      <c r="Q107" s="6"/>
      <c r="R107" s="6"/>
      <c r="S107" s="6"/>
      <c r="T107" s="6"/>
      <c r="U107" s="6"/>
      <c r="V107" s="6"/>
      <c r="W107" s="6"/>
      <c r="X107" s="6"/>
      <c r="Y107" s="6"/>
      <c r="Z107" s="6"/>
      <c r="AE107" s="10" t="s">
        <v>1489</v>
      </c>
    </row>
    <row r="108" spans="1:31" ht="15.75" customHeight="1">
      <c r="A108" s="6"/>
      <c r="B108" s="6"/>
      <c r="C108" s="6"/>
      <c r="D108" s="6"/>
      <c r="E108" s="6"/>
      <c r="F108" s="6"/>
      <c r="G108" s="6"/>
      <c r="H108" s="6"/>
      <c r="I108" s="6"/>
      <c r="J108" s="6"/>
      <c r="K108" s="6"/>
      <c r="L108" s="6"/>
      <c r="M108" s="6"/>
      <c r="N108" s="6"/>
      <c r="O108" s="6"/>
      <c r="P108" s="6"/>
      <c r="Q108" s="6"/>
      <c r="R108" s="6"/>
      <c r="S108" s="6"/>
      <c r="T108" s="6"/>
      <c r="U108" s="6"/>
      <c r="V108" s="6"/>
      <c r="W108" s="6"/>
      <c r="X108" s="6"/>
      <c r="Y108" s="6"/>
      <c r="Z108" s="6"/>
      <c r="AE108" s="10" t="s">
        <v>1458</v>
      </c>
    </row>
    <row r="109" spans="1:31" ht="15.75" customHeight="1">
      <c r="A109" s="6"/>
      <c r="B109" s="6"/>
      <c r="C109" s="6"/>
      <c r="D109" s="6"/>
      <c r="E109" s="6"/>
      <c r="F109" s="6"/>
      <c r="G109" s="6"/>
      <c r="H109" s="6"/>
      <c r="I109" s="6"/>
      <c r="J109" s="6"/>
      <c r="K109" s="6"/>
      <c r="L109" s="6"/>
      <c r="M109" s="6"/>
      <c r="N109" s="6"/>
      <c r="O109" s="6"/>
      <c r="P109" s="6"/>
      <c r="Q109" s="6"/>
      <c r="R109" s="6"/>
      <c r="S109" s="6"/>
      <c r="T109" s="6"/>
      <c r="U109" s="6"/>
      <c r="V109" s="6"/>
      <c r="W109" s="6"/>
      <c r="X109" s="6"/>
      <c r="Y109" s="6"/>
      <c r="Z109" s="6"/>
      <c r="AE109" s="10" t="s">
        <v>1722</v>
      </c>
    </row>
    <row r="110" spans="1:31" ht="15.75" customHeight="1">
      <c r="A110" s="6"/>
      <c r="B110" s="6"/>
      <c r="C110" s="6"/>
      <c r="D110" s="6"/>
      <c r="E110" s="6"/>
      <c r="F110" s="6"/>
      <c r="G110" s="6"/>
      <c r="H110" s="6"/>
      <c r="I110" s="6"/>
      <c r="J110" s="6"/>
      <c r="K110" s="6"/>
      <c r="L110" s="6"/>
      <c r="M110" s="6"/>
      <c r="N110" s="6"/>
      <c r="O110" s="6"/>
      <c r="P110" s="6"/>
      <c r="Q110" s="6"/>
      <c r="R110" s="6"/>
      <c r="S110" s="6"/>
      <c r="T110" s="6"/>
      <c r="U110" s="6"/>
      <c r="V110" s="6"/>
      <c r="W110" s="6"/>
      <c r="X110" s="6"/>
      <c r="Y110" s="6"/>
      <c r="Z110" s="6"/>
      <c r="AE110" s="10" t="s">
        <v>520</v>
      </c>
    </row>
    <row r="111" spans="1:31" ht="15.75" customHeight="1">
      <c r="A111" s="6"/>
      <c r="B111" s="6"/>
      <c r="C111" s="6"/>
      <c r="D111" s="6"/>
      <c r="E111" s="6"/>
      <c r="F111" s="6"/>
      <c r="G111" s="6"/>
      <c r="H111" s="6"/>
      <c r="I111" s="6"/>
      <c r="J111" s="6"/>
      <c r="K111" s="6"/>
      <c r="L111" s="6"/>
      <c r="M111" s="6"/>
      <c r="N111" s="6"/>
      <c r="O111" s="6"/>
      <c r="P111" s="6"/>
      <c r="Q111" s="6"/>
      <c r="R111" s="6"/>
      <c r="S111" s="6"/>
      <c r="T111" s="6"/>
      <c r="U111" s="6"/>
      <c r="V111" s="6"/>
      <c r="W111" s="6"/>
      <c r="X111" s="6"/>
      <c r="Y111" s="6"/>
      <c r="Z111" s="6"/>
    </row>
    <row r="112" spans="1:31" ht="15.75" customHeight="1">
      <c r="A112" s="6"/>
      <c r="B112" s="6"/>
      <c r="C112" s="6"/>
      <c r="D112" s="6"/>
      <c r="E112" s="6"/>
      <c r="F112" s="6"/>
      <c r="G112" s="6"/>
      <c r="H112" s="6"/>
      <c r="I112" s="6"/>
      <c r="J112" s="6"/>
      <c r="K112" s="6"/>
      <c r="L112" s="6"/>
      <c r="M112" s="6"/>
      <c r="N112" s="6"/>
      <c r="O112" s="6"/>
      <c r="P112" s="6"/>
      <c r="Q112" s="6"/>
      <c r="R112" s="6"/>
      <c r="S112" s="6"/>
      <c r="T112" s="6"/>
      <c r="U112" s="6"/>
      <c r="V112" s="6"/>
      <c r="W112" s="6"/>
      <c r="X112" s="6"/>
      <c r="Y112" s="6"/>
      <c r="Z112" s="6"/>
    </row>
    <row r="113" spans="1:26" ht="15.75" customHeight="1">
      <c r="A113" s="6"/>
      <c r="B113" s="6"/>
      <c r="C113" s="6"/>
      <c r="D113" s="6"/>
      <c r="E113" s="6"/>
      <c r="F113" s="6"/>
      <c r="G113" s="6"/>
      <c r="H113" s="6"/>
      <c r="I113" s="6"/>
      <c r="J113" s="6"/>
      <c r="K113" s="6"/>
      <c r="L113" s="6"/>
      <c r="M113" s="6"/>
      <c r="N113" s="6"/>
      <c r="O113" s="6"/>
      <c r="P113" s="6"/>
      <c r="Q113" s="6"/>
      <c r="R113" s="6"/>
      <c r="S113" s="6"/>
      <c r="T113" s="6"/>
      <c r="U113" s="6"/>
      <c r="V113" s="6"/>
      <c r="W113" s="6"/>
      <c r="X113" s="6"/>
      <c r="Y113" s="6"/>
      <c r="Z113" s="6"/>
    </row>
    <row r="114" spans="1:26" ht="15.75" customHeight="1">
      <c r="A114" s="6"/>
      <c r="B114" s="6"/>
      <c r="C114" s="6"/>
      <c r="D114" s="6"/>
      <c r="E114" s="6"/>
      <c r="F114" s="6"/>
      <c r="G114" s="6"/>
      <c r="H114" s="6"/>
      <c r="I114" s="6"/>
      <c r="J114" s="6"/>
      <c r="K114" s="6"/>
      <c r="L114" s="6"/>
      <c r="M114" s="6"/>
      <c r="N114" s="6"/>
      <c r="O114" s="6"/>
      <c r="P114" s="6"/>
      <c r="Q114" s="6"/>
      <c r="R114" s="6"/>
      <c r="S114" s="6"/>
      <c r="T114" s="6"/>
      <c r="U114" s="6"/>
      <c r="V114" s="6"/>
      <c r="W114" s="6"/>
      <c r="X114" s="6"/>
      <c r="Y114" s="6"/>
      <c r="Z114" s="6"/>
    </row>
    <row r="115" spans="1:26" ht="15.75" customHeight="1">
      <c r="A115" s="6"/>
      <c r="B115" s="6"/>
      <c r="C115" s="6"/>
      <c r="D115" s="6"/>
      <c r="E115" s="6"/>
      <c r="F115" s="6"/>
      <c r="G115" s="6"/>
      <c r="H115" s="6"/>
      <c r="I115" s="6"/>
      <c r="J115" s="6"/>
      <c r="K115" s="6"/>
      <c r="L115" s="6"/>
      <c r="M115" s="6"/>
      <c r="N115" s="6"/>
      <c r="O115" s="6"/>
      <c r="P115" s="6"/>
      <c r="Q115" s="6"/>
      <c r="R115" s="6"/>
      <c r="S115" s="6"/>
      <c r="T115" s="6"/>
      <c r="U115" s="6"/>
      <c r="V115" s="6"/>
      <c r="W115" s="6"/>
      <c r="X115" s="6"/>
      <c r="Y115" s="6"/>
      <c r="Z115" s="6"/>
    </row>
    <row r="116" spans="1:26" ht="15.75" customHeight="1">
      <c r="A116" s="6"/>
      <c r="B116" s="6"/>
      <c r="C116" s="6"/>
      <c r="D116" s="6"/>
      <c r="E116" s="6"/>
      <c r="F116" s="6"/>
      <c r="G116" s="6"/>
      <c r="H116" s="6"/>
      <c r="I116" s="6"/>
      <c r="J116" s="6"/>
      <c r="K116" s="6"/>
      <c r="L116" s="6"/>
      <c r="M116" s="6"/>
      <c r="N116" s="6"/>
      <c r="O116" s="6"/>
      <c r="P116" s="6"/>
      <c r="Q116" s="6"/>
      <c r="R116" s="6"/>
      <c r="S116" s="6"/>
      <c r="T116" s="6"/>
      <c r="U116" s="6"/>
      <c r="V116" s="6"/>
      <c r="W116" s="6"/>
      <c r="X116" s="6"/>
      <c r="Y116" s="6"/>
      <c r="Z116" s="6"/>
    </row>
    <row r="117" spans="1:26" ht="15.75" customHeight="1">
      <c r="A117" s="6"/>
      <c r="B117" s="6"/>
      <c r="C117" s="6"/>
      <c r="D117" s="6"/>
      <c r="E117" s="6"/>
      <c r="F117" s="6"/>
      <c r="G117" s="6"/>
      <c r="H117" s="6"/>
      <c r="I117" s="6"/>
      <c r="J117" s="6"/>
      <c r="K117" s="6"/>
      <c r="L117" s="6"/>
      <c r="M117" s="6"/>
      <c r="N117" s="6"/>
      <c r="O117" s="6"/>
      <c r="P117" s="6"/>
      <c r="Q117" s="6"/>
      <c r="R117" s="6"/>
      <c r="S117" s="6"/>
      <c r="T117" s="6"/>
      <c r="U117" s="6"/>
      <c r="V117" s="6"/>
      <c r="W117" s="6"/>
      <c r="X117" s="6"/>
      <c r="Y117" s="6"/>
      <c r="Z117" s="6"/>
    </row>
    <row r="118" spans="1:26" ht="15.75" customHeight="1">
      <c r="A118" s="6"/>
      <c r="B118" s="6"/>
      <c r="C118" s="6"/>
      <c r="D118" s="6"/>
      <c r="E118" s="6"/>
      <c r="F118" s="6"/>
      <c r="G118" s="6"/>
      <c r="H118" s="6"/>
      <c r="I118" s="6"/>
      <c r="J118" s="6"/>
      <c r="K118" s="6"/>
      <c r="L118" s="6"/>
      <c r="M118" s="6"/>
      <c r="N118" s="6"/>
      <c r="O118" s="6"/>
      <c r="P118" s="6"/>
      <c r="Q118" s="6"/>
      <c r="R118" s="6"/>
      <c r="S118" s="6"/>
      <c r="T118" s="6"/>
      <c r="U118" s="6"/>
      <c r="V118" s="6"/>
      <c r="W118" s="6"/>
      <c r="X118" s="6"/>
      <c r="Y118" s="6"/>
      <c r="Z118" s="6"/>
    </row>
    <row r="119" spans="1:26" ht="15.75" customHeight="1">
      <c r="A119" s="6"/>
      <c r="B119" s="6"/>
      <c r="C119" s="6"/>
      <c r="D119" s="6"/>
      <c r="E119" s="6"/>
      <c r="F119" s="6"/>
      <c r="G119" s="6"/>
      <c r="H119" s="6"/>
      <c r="I119" s="6"/>
      <c r="J119" s="6"/>
      <c r="K119" s="6"/>
      <c r="L119" s="6"/>
      <c r="M119" s="6"/>
      <c r="N119" s="6"/>
      <c r="O119" s="6"/>
      <c r="P119" s="6"/>
      <c r="Q119" s="6"/>
      <c r="R119" s="6"/>
      <c r="S119" s="6"/>
      <c r="T119" s="6"/>
      <c r="U119" s="6"/>
      <c r="V119" s="6"/>
      <c r="W119" s="6"/>
      <c r="X119" s="6"/>
      <c r="Y119" s="6"/>
      <c r="Z119" s="6"/>
    </row>
    <row r="120" spans="1:26" ht="15.75" customHeight="1">
      <c r="A120" s="6"/>
      <c r="B120" s="6"/>
      <c r="C120" s="6"/>
      <c r="D120" s="6"/>
      <c r="E120" s="6"/>
      <c r="F120" s="6"/>
      <c r="G120" s="6"/>
      <c r="H120" s="6"/>
      <c r="I120" s="6"/>
      <c r="J120" s="6"/>
      <c r="K120" s="6"/>
      <c r="L120" s="6"/>
      <c r="M120" s="6"/>
      <c r="N120" s="6"/>
      <c r="O120" s="6"/>
      <c r="P120" s="6"/>
      <c r="Q120" s="6"/>
      <c r="R120" s="6"/>
      <c r="S120" s="6"/>
      <c r="T120" s="6"/>
      <c r="U120" s="6"/>
      <c r="V120" s="6"/>
      <c r="W120" s="6"/>
      <c r="X120" s="6"/>
      <c r="Y120" s="6"/>
      <c r="Z120" s="6"/>
    </row>
    <row r="121" spans="1:26" ht="15.75" customHeight="1">
      <c r="A121" s="6"/>
      <c r="B121" s="6"/>
      <c r="C121" s="6"/>
      <c r="D121" s="6"/>
      <c r="E121" s="6"/>
      <c r="F121" s="6"/>
      <c r="G121" s="6"/>
      <c r="H121" s="6"/>
      <c r="I121" s="6"/>
      <c r="J121" s="6"/>
      <c r="K121" s="6"/>
      <c r="L121" s="6"/>
      <c r="M121" s="6"/>
      <c r="N121" s="6"/>
      <c r="O121" s="6"/>
      <c r="P121" s="6"/>
      <c r="Q121" s="6"/>
      <c r="R121" s="6"/>
      <c r="S121" s="6"/>
      <c r="T121" s="6"/>
      <c r="U121" s="6"/>
      <c r="V121" s="6"/>
      <c r="W121" s="6"/>
      <c r="X121" s="6"/>
      <c r="Y121" s="6"/>
      <c r="Z121" s="6"/>
    </row>
    <row r="122" spans="1:26" ht="15.75" customHeight="1">
      <c r="A122" s="6"/>
      <c r="B122" s="6"/>
      <c r="C122" s="6"/>
      <c r="D122" s="6"/>
      <c r="E122" s="6"/>
      <c r="F122" s="6"/>
      <c r="G122" s="6"/>
      <c r="H122" s="6"/>
      <c r="I122" s="6"/>
      <c r="J122" s="6"/>
      <c r="K122" s="6"/>
      <c r="L122" s="6"/>
      <c r="M122" s="6"/>
      <c r="N122" s="6"/>
      <c r="O122" s="6"/>
      <c r="P122" s="6"/>
      <c r="Q122" s="6"/>
      <c r="R122" s="6"/>
      <c r="S122" s="6"/>
      <c r="T122" s="6"/>
      <c r="U122" s="6"/>
      <c r="V122" s="6"/>
      <c r="W122" s="6"/>
      <c r="X122" s="6"/>
      <c r="Y122" s="6"/>
      <c r="Z122" s="6"/>
    </row>
    <row r="123" spans="1:26" ht="15.75" customHeight="1">
      <c r="A123" s="6"/>
      <c r="B123" s="6"/>
      <c r="C123" s="6"/>
      <c r="D123" s="6"/>
      <c r="E123" s="6"/>
      <c r="F123" s="6"/>
      <c r="G123" s="6"/>
      <c r="H123" s="6"/>
      <c r="I123" s="6"/>
      <c r="J123" s="6"/>
      <c r="K123" s="6"/>
      <c r="L123" s="6"/>
      <c r="M123" s="6"/>
      <c r="N123" s="6"/>
      <c r="O123" s="6"/>
      <c r="P123" s="6"/>
      <c r="Q123" s="6"/>
      <c r="R123" s="6"/>
      <c r="S123" s="6"/>
      <c r="T123" s="6"/>
      <c r="U123" s="6"/>
      <c r="V123" s="6"/>
      <c r="W123" s="6"/>
      <c r="X123" s="6"/>
      <c r="Y123" s="6"/>
      <c r="Z123" s="6"/>
    </row>
    <row r="124" spans="1:26" ht="15.75" customHeight="1">
      <c r="A124" s="6"/>
      <c r="B124" s="6"/>
      <c r="C124" s="6"/>
      <c r="D124" s="6"/>
      <c r="E124" s="6"/>
      <c r="F124" s="6"/>
      <c r="G124" s="6"/>
      <c r="H124" s="6"/>
      <c r="I124" s="6"/>
      <c r="J124" s="6"/>
      <c r="K124" s="6"/>
      <c r="L124" s="6"/>
      <c r="M124" s="6"/>
      <c r="N124" s="6"/>
      <c r="O124" s="6"/>
      <c r="P124" s="6"/>
      <c r="Q124" s="6"/>
      <c r="R124" s="6"/>
      <c r="S124" s="6"/>
      <c r="T124" s="6"/>
      <c r="U124" s="6"/>
      <c r="V124" s="6"/>
      <c r="W124" s="6"/>
      <c r="X124" s="6"/>
      <c r="Y124" s="6"/>
      <c r="Z124" s="6"/>
    </row>
    <row r="125" spans="1:26" ht="15.75" customHeight="1">
      <c r="A125" s="6"/>
      <c r="B125" s="6"/>
      <c r="C125" s="6"/>
      <c r="D125" s="6"/>
      <c r="E125" s="6"/>
      <c r="F125" s="6"/>
      <c r="G125" s="6"/>
      <c r="H125" s="6"/>
      <c r="I125" s="6"/>
      <c r="J125" s="6"/>
      <c r="K125" s="6"/>
      <c r="L125" s="6"/>
      <c r="M125" s="6"/>
      <c r="N125" s="6"/>
      <c r="O125" s="6"/>
      <c r="P125" s="6"/>
      <c r="Q125" s="6"/>
      <c r="R125" s="6"/>
      <c r="S125" s="6"/>
      <c r="T125" s="6"/>
      <c r="U125" s="6"/>
      <c r="V125" s="6"/>
      <c r="W125" s="6"/>
      <c r="X125" s="6"/>
      <c r="Y125" s="6"/>
      <c r="Z125" s="6"/>
    </row>
    <row r="126" spans="1:26" ht="15.75" customHeight="1">
      <c r="A126" s="6"/>
      <c r="B126" s="6"/>
      <c r="C126" s="6"/>
      <c r="D126" s="6"/>
      <c r="E126" s="6"/>
      <c r="F126" s="6"/>
      <c r="G126" s="6"/>
      <c r="H126" s="6"/>
      <c r="I126" s="6"/>
      <c r="J126" s="6"/>
      <c r="K126" s="6"/>
      <c r="L126" s="6"/>
      <c r="M126" s="6"/>
      <c r="N126" s="6"/>
      <c r="O126" s="6"/>
      <c r="P126" s="6"/>
      <c r="Q126" s="6"/>
      <c r="R126" s="6"/>
      <c r="S126" s="6"/>
      <c r="T126" s="6"/>
      <c r="U126" s="6"/>
      <c r="V126" s="6"/>
      <c r="W126" s="6"/>
      <c r="X126" s="6"/>
      <c r="Y126" s="6"/>
      <c r="Z126" s="6"/>
    </row>
    <row r="127" spans="1:26" ht="15.75" customHeight="1">
      <c r="A127" s="6"/>
      <c r="B127" s="6"/>
      <c r="C127" s="6"/>
      <c r="D127" s="6"/>
      <c r="E127" s="6"/>
      <c r="F127" s="6"/>
      <c r="G127" s="6"/>
      <c r="H127" s="6"/>
      <c r="I127" s="6"/>
      <c r="J127" s="6"/>
      <c r="K127" s="6"/>
      <c r="L127" s="6"/>
      <c r="M127" s="6"/>
      <c r="N127" s="6"/>
      <c r="O127" s="6"/>
      <c r="P127" s="6"/>
      <c r="Q127" s="6"/>
      <c r="R127" s="6"/>
      <c r="S127" s="6"/>
      <c r="T127" s="6"/>
      <c r="U127" s="6"/>
      <c r="V127" s="6"/>
      <c r="W127" s="6"/>
      <c r="X127" s="6"/>
      <c r="Y127" s="6"/>
      <c r="Z127" s="6"/>
    </row>
    <row r="128" spans="1:26" ht="15.75" customHeight="1">
      <c r="A128" s="6"/>
      <c r="B128" s="6"/>
      <c r="C128" s="6"/>
      <c r="D128" s="6"/>
      <c r="E128" s="6"/>
      <c r="F128" s="6"/>
      <c r="G128" s="6"/>
      <c r="H128" s="6"/>
      <c r="I128" s="6"/>
      <c r="J128" s="6"/>
      <c r="K128" s="6"/>
      <c r="L128" s="6"/>
      <c r="M128" s="6"/>
      <c r="N128" s="6"/>
      <c r="O128" s="6"/>
      <c r="P128" s="6"/>
      <c r="Q128" s="6"/>
      <c r="R128" s="6"/>
      <c r="S128" s="6"/>
      <c r="T128" s="6"/>
      <c r="U128" s="6"/>
      <c r="V128" s="6"/>
      <c r="W128" s="6"/>
      <c r="X128" s="6"/>
      <c r="Y128" s="6"/>
      <c r="Z128" s="6"/>
    </row>
    <row r="129" spans="1:26" ht="15.75" customHeight="1">
      <c r="A129" s="6"/>
      <c r="B129" s="6"/>
      <c r="C129" s="6"/>
      <c r="D129" s="6"/>
      <c r="E129" s="6"/>
      <c r="F129" s="6"/>
      <c r="G129" s="6"/>
      <c r="H129" s="6"/>
      <c r="I129" s="6"/>
      <c r="J129" s="6"/>
      <c r="K129" s="6"/>
      <c r="L129" s="6"/>
      <c r="M129" s="6"/>
      <c r="N129" s="6"/>
      <c r="O129" s="6"/>
      <c r="P129" s="6"/>
      <c r="Q129" s="6"/>
      <c r="R129" s="6"/>
      <c r="S129" s="6"/>
      <c r="T129" s="6"/>
      <c r="U129" s="6"/>
      <c r="V129" s="6"/>
      <c r="W129" s="6"/>
      <c r="X129" s="6"/>
      <c r="Y129" s="6"/>
      <c r="Z129" s="6"/>
    </row>
    <row r="130" spans="1:26" ht="15.75" customHeight="1">
      <c r="A130" s="6"/>
      <c r="B130" s="6"/>
      <c r="C130" s="6"/>
      <c r="D130" s="6"/>
      <c r="E130" s="6"/>
      <c r="F130" s="6"/>
      <c r="G130" s="6"/>
      <c r="H130" s="6"/>
      <c r="I130" s="6"/>
      <c r="J130" s="6"/>
      <c r="K130" s="6"/>
      <c r="L130" s="6"/>
      <c r="M130" s="6"/>
      <c r="N130" s="6"/>
      <c r="O130" s="6"/>
      <c r="P130" s="6"/>
      <c r="Q130" s="6"/>
      <c r="R130" s="6"/>
      <c r="S130" s="6"/>
      <c r="T130" s="6"/>
      <c r="U130" s="6"/>
      <c r="V130" s="6"/>
      <c r="W130" s="6"/>
      <c r="X130" s="6"/>
      <c r="Y130" s="6"/>
      <c r="Z130" s="6"/>
    </row>
    <row r="131" spans="1:26" ht="15.75" customHeight="1">
      <c r="A131" s="6"/>
      <c r="B131" s="6"/>
      <c r="C131" s="6"/>
      <c r="D131" s="6"/>
      <c r="E131" s="6"/>
      <c r="F131" s="6"/>
      <c r="G131" s="6"/>
      <c r="H131" s="6"/>
      <c r="I131" s="6"/>
      <c r="J131" s="6"/>
      <c r="K131" s="6"/>
      <c r="L131" s="6"/>
      <c r="M131" s="6"/>
      <c r="N131" s="6"/>
      <c r="O131" s="6"/>
      <c r="P131" s="6"/>
      <c r="Q131" s="6"/>
      <c r="R131" s="6"/>
      <c r="S131" s="6"/>
      <c r="T131" s="6"/>
      <c r="U131" s="6"/>
      <c r="V131" s="6"/>
      <c r="W131" s="6"/>
      <c r="X131" s="6"/>
      <c r="Y131" s="6"/>
      <c r="Z131" s="6"/>
    </row>
    <row r="132" spans="1:26" ht="15.75" customHeight="1">
      <c r="A132" s="6"/>
      <c r="B132" s="6"/>
      <c r="C132" s="6"/>
      <c r="D132" s="6"/>
      <c r="E132" s="6"/>
      <c r="F132" s="6"/>
      <c r="G132" s="6"/>
      <c r="H132" s="6"/>
      <c r="I132" s="6"/>
      <c r="J132" s="6"/>
      <c r="K132" s="6"/>
      <c r="L132" s="6"/>
      <c r="M132" s="6"/>
      <c r="N132" s="6"/>
      <c r="O132" s="6"/>
      <c r="P132" s="6"/>
      <c r="Q132" s="6"/>
      <c r="R132" s="6"/>
      <c r="S132" s="6"/>
      <c r="T132" s="6"/>
      <c r="U132" s="6"/>
      <c r="V132" s="6"/>
      <c r="W132" s="6"/>
      <c r="X132" s="6"/>
      <c r="Y132" s="6"/>
      <c r="Z132" s="6"/>
    </row>
    <row r="133" spans="1:26" ht="15.75" customHeight="1">
      <c r="A133" s="6"/>
      <c r="B133" s="6"/>
      <c r="C133" s="6"/>
      <c r="D133" s="6"/>
      <c r="E133" s="6"/>
      <c r="F133" s="6"/>
      <c r="G133" s="6"/>
      <c r="H133" s="6"/>
      <c r="I133" s="6"/>
      <c r="J133" s="6"/>
      <c r="K133" s="6"/>
      <c r="L133" s="6"/>
      <c r="M133" s="6"/>
      <c r="N133" s="6"/>
      <c r="O133" s="6"/>
      <c r="P133" s="6"/>
      <c r="Q133" s="6"/>
      <c r="R133" s="6"/>
      <c r="S133" s="6"/>
      <c r="T133" s="6"/>
      <c r="U133" s="6"/>
      <c r="V133" s="6"/>
      <c r="W133" s="6"/>
      <c r="X133" s="6"/>
      <c r="Y133" s="6"/>
      <c r="Z133" s="6"/>
    </row>
    <row r="134" spans="1:26" ht="15.75" customHeight="1">
      <c r="A134" s="6"/>
      <c r="B134" s="6"/>
      <c r="C134" s="6"/>
      <c r="D134" s="6"/>
      <c r="E134" s="6"/>
      <c r="F134" s="6"/>
      <c r="G134" s="6"/>
      <c r="H134" s="6"/>
      <c r="I134" s="6"/>
      <c r="J134" s="6"/>
      <c r="K134" s="6"/>
      <c r="L134" s="6"/>
      <c r="M134" s="6"/>
      <c r="N134" s="6"/>
      <c r="O134" s="6"/>
      <c r="P134" s="6"/>
      <c r="Q134" s="6"/>
      <c r="R134" s="6"/>
      <c r="S134" s="6"/>
      <c r="T134" s="6"/>
      <c r="U134" s="6"/>
      <c r="V134" s="6"/>
      <c r="W134" s="6"/>
      <c r="X134" s="6"/>
      <c r="Y134" s="6"/>
      <c r="Z134" s="6"/>
    </row>
    <row r="135" spans="1:26" ht="15.75" customHeight="1">
      <c r="A135" s="6"/>
      <c r="B135" s="6"/>
      <c r="C135" s="6"/>
      <c r="D135" s="6"/>
      <c r="E135" s="6"/>
      <c r="F135" s="6"/>
      <c r="G135" s="6"/>
      <c r="H135" s="6"/>
      <c r="I135" s="6"/>
      <c r="J135" s="6"/>
      <c r="K135" s="6"/>
      <c r="L135" s="6"/>
      <c r="M135" s="6"/>
      <c r="N135" s="6"/>
      <c r="O135" s="6"/>
      <c r="P135" s="6"/>
      <c r="Q135" s="6"/>
      <c r="R135" s="6"/>
      <c r="S135" s="6"/>
      <c r="T135" s="6"/>
      <c r="U135" s="6"/>
      <c r="V135" s="6"/>
      <c r="W135" s="6"/>
      <c r="X135" s="6"/>
      <c r="Y135" s="6"/>
      <c r="Z135" s="6"/>
    </row>
    <row r="136" spans="1:26" ht="15.75" customHeight="1">
      <c r="A136" s="6"/>
      <c r="B136" s="6"/>
      <c r="C136" s="6"/>
      <c r="D136" s="6"/>
      <c r="E136" s="6"/>
      <c r="F136" s="6"/>
      <c r="G136" s="6"/>
      <c r="H136" s="6"/>
      <c r="I136" s="6"/>
      <c r="J136" s="6"/>
      <c r="K136" s="6"/>
      <c r="L136" s="6"/>
      <c r="M136" s="6"/>
      <c r="N136" s="6"/>
      <c r="O136" s="6"/>
      <c r="P136" s="6"/>
      <c r="Q136" s="6"/>
      <c r="R136" s="6"/>
      <c r="S136" s="6"/>
      <c r="T136" s="6"/>
      <c r="U136" s="6"/>
      <c r="V136" s="6"/>
      <c r="W136" s="6"/>
      <c r="X136" s="6"/>
      <c r="Y136" s="6"/>
      <c r="Z136" s="6"/>
    </row>
    <row r="137" spans="1:26" ht="15.75" customHeight="1">
      <c r="A137" s="6"/>
      <c r="B137" s="6"/>
      <c r="C137" s="6"/>
      <c r="D137" s="6"/>
      <c r="E137" s="6"/>
      <c r="F137" s="6"/>
      <c r="G137" s="6"/>
      <c r="H137" s="6"/>
      <c r="I137" s="6"/>
      <c r="J137" s="6"/>
      <c r="K137" s="6"/>
      <c r="L137" s="6"/>
      <c r="M137" s="6"/>
      <c r="N137" s="6"/>
      <c r="O137" s="6"/>
      <c r="P137" s="6"/>
      <c r="Q137" s="6"/>
      <c r="R137" s="6"/>
      <c r="S137" s="6"/>
      <c r="T137" s="6"/>
      <c r="U137" s="6"/>
      <c r="V137" s="6"/>
      <c r="W137" s="6"/>
      <c r="X137" s="6"/>
      <c r="Y137" s="6"/>
      <c r="Z137" s="6"/>
    </row>
    <row r="138" spans="1:26" ht="15.75" customHeight="1">
      <c r="A138" s="6"/>
      <c r="B138" s="6"/>
      <c r="C138" s="6"/>
      <c r="D138" s="6"/>
      <c r="E138" s="6"/>
      <c r="F138" s="6"/>
      <c r="G138" s="6"/>
      <c r="H138" s="6"/>
      <c r="I138" s="6"/>
      <c r="J138" s="6"/>
      <c r="K138" s="6"/>
      <c r="L138" s="6"/>
      <c r="M138" s="6"/>
      <c r="N138" s="6"/>
      <c r="O138" s="6"/>
      <c r="P138" s="6"/>
      <c r="Q138" s="6"/>
      <c r="R138" s="6"/>
      <c r="S138" s="6"/>
      <c r="T138" s="6"/>
      <c r="U138" s="6"/>
      <c r="V138" s="6"/>
      <c r="W138" s="6"/>
      <c r="X138" s="6"/>
      <c r="Y138" s="6"/>
      <c r="Z138" s="6"/>
    </row>
    <row r="139" spans="1:26" ht="15.75" customHeight="1">
      <c r="A139" s="6"/>
      <c r="B139" s="6"/>
      <c r="C139" s="6"/>
      <c r="D139" s="6"/>
      <c r="E139" s="6"/>
      <c r="F139" s="6"/>
      <c r="G139" s="6"/>
      <c r="H139" s="6"/>
      <c r="I139" s="6"/>
      <c r="J139" s="6"/>
      <c r="K139" s="6"/>
      <c r="L139" s="6"/>
      <c r="M139" s="6"/>
      <c r="N139" s="6"/>
      <c r="O139" s="6"/>
      <c r="P139" s="6"/>
      <c r="Q139" s="6"/>
      <c r="R139" s="6"/>
      <c r="S139" s="6"/>
      <c r="T139" s="6"/>
      <c r="U139" s="6"/>
      <c r="V139" s="6"/>
      <c r="W139" s="6"/>
      <c r="X139" s="6"/>
      <c r="Y139" s="6"/>
      <c r="Z139" s="6"/>
    </row>
    <row r="140" spans="1:26" ht="15.75" customHeight="1">
      <c r="A140" s="6"/>
      <c r="B140" s="6"/>
      <c r="C140" s="6"/>
      <c r="D140" s="6"/>
      <c r="E140" s="6"/>
      <c r="F140" s="6"/>
      <c r="G140" s="6"/>
      <c r="H140" s="6"/>
      <c r="I140" s="6"/>
      <c r="J140" s="6"/>
      <c r="K140" s="6"/>
      <c r="L140" s="6"/>
      <c r="M140" s="6"/>
      <c r="N140" s="6"/>
      <c r="O140" s="6"/>
      <c r="P140" s="6"/>
      <c r="Q140" s="6"/>
      <c r="R140" s="6"/>
      <c r="S140" s="6"/>
      <c r="T140" s="6"/>
      <c r="U140" s="6"/>
      <c r="V140" s="6"/>
      <c r="W140" s="6"/>
      <c r="X140" s="6"/>
      <c r="Y140" s="6"/>
      <c r="Z140" s="6"/>
    </row>
    <row r="141" spans="1:26" ht="15.75" customHeight="1">
      <c r="A141" s="6"/>
      <c r="B141" s="6"/>
      <c r="C141" s="6"/>
      <c r="D141" s="6"/>
      <c r="E141" s="6"/>
      <c r="F141" s="6"/>
      <c r="G141" s="6"/>
      <c r="H141" s="6"/>
      <c r="I141" s="6"/>
      <c r="J141" s="6"/>
      <c r="K141" s="6"/>
      <c r="L141" s="6"/>
      <c r="M141" s="6"/>
      <c r="N141" s="6"/>
      <c r="O141" s="6"/>
      <c r="P141" s="6"/>
      <c r="Q141" s="6"/>
      <c r="R141" s="6"/>
      <c r="S141" s="6"/>
      <c r="T141" s="6"/>
      <c r="U141" s="6"/>
      <c r="V141" s="6"/>
      <c r="W141" s="6"/>
      <c r="X141" s="6"/>
      <c r="Y141" s="6"/>
      <c r="Z141" s="6"/>
    </row>
    <row r="142" spans="1:26" ht="15.75" customHeight="1">
      <c r="A142" s="6"/>
      <c r="B142" s="6"/>
      <c r="C142" s="6"/>
      <c r="D142" s="6"/>
      <c r="E142" s="6"/>
      <c r="F142" s="6"/>
      <c r="G142" s="6"/>
      <c r="H142" s="6"/>
      <c r="I142" s="6"/>
      <c r="J142" s="6"/>
      <c r="K142" s="6"/>
      <c r="L142" s="6"/>
      <c r="M142" s="6"/>
      <c r="N142" s="6"/>
      <c r="O142" s="6"/>
      <c r="P142" s="6"/>
      <c r="Q142" s="6"/>
      <c r="R142" s="6"/>
      <c r="S142" s="6"/>
      <c r="T142" s="6"/>
      <c r="U142" s="6"/>
      <c r="V142" s="6"/>
      <c r="W142" s="6"/>
      <c r="X142" s="6"/>
      <c r="Y142" s="6"/>
      <c r="Z142" s="6"/>
    </row>
    <row r="143" spans="1:26" ht="15.75" customHeight="1">
      <c r="A143" s="6"/>
      <c r="B143" s="6"/>
      <c r="C143" s="6"/>
      <c r="D143" s="6"/>
      <c r="E143" s="6"/>
      <c r="F143" s="6"/>
      <c r="G143" s="6"/>
      <c r="H143" s="6"/>
      <c r="I143" s="6"/>
      <c r="J143" s="6"/>
      <c r="K143" s="6"/>
      <c r="L143" s="6"/>
      <c r="M143" s="6"/>
      <c r="N143" s="6"/>
      <c r="O143" s="6"/>
      <c r="P143" s="6"/>
      <c r="Q143" s="6"/>
      <c r="R143" s="6"/>
      <c r="S143" s="6"/>
      <c r="T143" s="6"/>
      <c r="U143" s="6"/>
      <c r="V143" s="6"/>
      <c r="W143" s="6"/>
      <c r="X143" s="6"/>
      <c r="Y143" s="6"/>
      <c r="Z143" s="6"/>
    </row>
    <row r="144" spans="1:26" ht="15.75" customHeight="1">
      <c r="A144" s="6"/>
      <c r="B144" s="6"/>
      <c r="C144" s="6"/>
      <c r="D144" s="6"/>
      <c r="E144" s="6"/>
      <c r="F144" s="6"/>
      <c r="G144" s="6"/>
      <c r="H144" s="6"/>
      <c r="I144" s="6"/>
      <c r="J144" s="6"/>
      <c r="K144" s="6"/>
      <c r="L144" s="6"/>
      <c r="M144" s="6"/>
      <c r="N144" s="6"/>
      <c r="O144" s="6"/>
      <c r="P144" s="6"/>
      <c r="Q144" s="6"/>
      <c r="R144" s="6"/>
      <c r="S144" s="6"/>
      <c r="T144" s="6"/>
      <c r="U144" s="6"/>
      <c r="V144" s="6"/>
      <c r="W144" s="6"/>
      <c r="X144" s="6"/>
      <c r="Y144" s="6"/>
      <c r="Z144" s="6"/>
    </row>
    <row r="145" spans="1:26" ht="15.75" customHeight="1">
      <c r="A145" s="6"/>
      <c r="B145" s="6"/>
      <c r="C145" s="6"/>
      <c r="D145" s="6"/>
      <c r="E145" s="6"/>
      <c r="F145" s="6"/>
      <c r="G145" s="6"/>
      <c r="H145" s="6"/>
      <c r="I145" s="6"/>
      <c r="J145" s="6"/>
      <c r="K145" s="6"/>
      <c r="L145" s="6"/>
      <c r="M145" s="6"/>
      <c r="N145" s="6"/>
      <c r="O145" s="6"/>
      <c r="P145" s="6"/>
      <c r="Q145" s="6"/>
      <c r="R145" s="6"/>
      <c r="S145" s="6"/>
      <c r="T145" s="6"/>
      <c r="U145" s="6"/>
      <c r="V145" s="6"/>
      <c r="W145" s="6"/>
      <c r="X145" s="6"/>
      <c r="Y145" s="6"/>
      <c r="Z145" s="6"/>
    </row>
    <row r="146" spans="1:26" ht="15.75" customHeight="1">
      <c r="A146" s="6"/>
      <c r="B146" s="6"/>
      <c r="C146" s="6"/>
      <c r="D146" s="6"/>
      <c r="E146" s="6"/>
      <c r="F146" s="6"/>
      <c r="G146" s="6"/>
      <c r="H146" s="6"/>
      <c r="I146" s="6"/>
      <c r="J146" s="6"/>
      <c r="K146" s="6"/>
      <c r="L146" s="6"/>
      <c r="M146" s="6"/>
      <c r="N146" s="6"/>
      <c r="O146" s="6"/>
      <c r="P146" s="6"/>
      <c r="Q146" s="6"/>
      <c r="R146" s="6"/>
      <c r="S146" s="6"/>
      <c r="T146" s="6"/>
      <c r="U146" s="6"/>
      <c r="V146" s="6"/>
      <c r="W146" s="6"/>
      <c r="X146" s="6"/>
      <c r="Y146" s="6"/>
      <c r="Z146" s="6"/>
    </row>
    <row r="147" spans="1:26" ht="15.75" customHeight="1">
      <c r="A147" s="6"/>
      <c r="B147" s="6"/>
      <c r="C147" s="6"/>
      <c r="D147" s="6"/>
      <c r="E147" s="6"/>
      <c r="F147" s="6"/>
      <c r="G147" s="6"/>
      <c r="H147" s="6"/>
      <c r="I147" s="6"/>
      <c r="J147" s="6"/>
      <c r="K147" s="6"/>
      <c r="L147" s="6"/>
      <c r="M147" s="6"/>
      <c r="N147" s="6"/>
      <c r="O147" s="6"/>
      <c r="P147" s="6"/>
      <c r="Q147" s="6"/>
      <c r="R147" s="6"/>
      <c r="S147" s="6"/>
      <c r="T147" s="6"/>
      <c r="U147" s="6"/>
      <c r="V147" s="6"/>
      <c r="W147" s="6"/>
      <c r="X147" s="6"/>
      <c r="Y147" s="6"/>
      <c r="Z147" s="6"/>
    </row>
    <row r="148" spans="1:26" ht="15.75" customHeight="1">
      <c r="A148" s="6"/>
      <c r="B148" s="6"/>
      <c r="C148" s="6"/>
      <c r="D148" s="6"/>
      <c r="E148" s="6"/>
      <c r="F148" s="6"/>
      <c r="G148" s="6"/>
      <c r="H148" s="6"/>
      <c r="I148" s="6"/>
      <c r="J148" s="6"/>
      <c r="K148" s="6"/>
      <c r="L148" s="6"/>
      <c r="M148" s="6"/>
      <c r="N148" s="6"/>
      <c r="O148" s="6"/>
      <c r="P148" s="6"/>
      <c r="Q148" s="6"/>
      <c r="R148" s="6"/>
      <c r="S148" s="6"/>
      <c r="T148" s="6"/>
      <c r="U148" s="6"/>
      <c r="V148" s="6"/>
      <c r="W148" s="6"/>
      <c r="X148" s="6"/>
      <c r="Y148" s="6"/>
      <c r="Z148" s="6"/>
    </row>
    <row r="149" spans="1:26" ht="15.75" customHeight="1">
      <c r="A149" s="6"/>
      <c r="B149" s="6"/>
      <c r="C149" s="6"/>
      <c r="D149" s="6"/>
      <c r="E149" s="6"/>
      <c r="F149" s="6"/>
      <c r="G149" s="6"/>
      <c r="H149" s="6"/>
      <c r="I149" s="6"/>
      <c r="J149" s="6"/>
      <c r="K149" s="6"/>
      <c r="L149" s="6"/>
      <c r="M149" s="6"/>
      <c r="N149" s="6"/>
      <c r="O149" s="6"/>
      <c r="P149" s="6"/>
      <c r="Q149" s="6"/>
      <c r="R149" s="6"/>
      <c r="S149" s="6"/>
      <c r="T149" s="6"/>
      <c r="U149" s="6"/>
      <c r="V149" s="6"/>
      <c r="W149" s="6"/>
      <c r="X149" s="6"/>
      <c r="Y149" s="6"/>
      <c r="Z149" s="6"/>
    </row>
    <row r="150" spans="1:26" ht="15.75" customHeight="1">
      <c r="A150" s="6"/>
      <c r="B150" s="6"/>
      <c r="C150" s="6"/>
      <c r="D150" s="6"/>
      <c r="E150" s="6"/>
      <c r="F150" s="6"/>
      <c r="G150" s="6"/>
      <c r="H150" s="6"/>
      <c r="I150" s="6"/>
      <c r="J150" s="6"/>
      <c r="K150" s="6"/>
      <c r="L150" s="6"/>
      <c r="M150" s="6"/>
      <c r="N150" s="6"/>
      <c r="O150" s="6"/>
      <c r="P150" s="6"/>
      <c r="Q150" s="6"/>
      <c r="R150" s="6"/>
      <c r="S150" s="6"/>
      <c r="T150" s="6"/>
      <c r="U150" s="6"/>
      <c r="V150" s="6"/>
      <c r="W150" s="6"/>
      <c r="X150" s="6"/>
      <c r="Y150" s="6"/>
      <c r="Z150" s="6"/>
    </row>
    <row r="151" spans="1:26" ht="15.75" customHeight="1">
      <c r="A151" s="6"/>
      <c r="B151" s="6"/>
      <c r="C151" s="6"/>
      <c r="D151" s="6"/>
      <c r="E151" s="6"/>
      <c r="F151" s="6"/>
      <c r="G151" s="6"/>
      <c r="H151" s="6"/>
      <c r="I151" s="6"/>
      <c r="J151" s="6"/>
      <c r="K151" s="6"/>
      <c r="L151" s="6"/>
      <c r="M151" s="6"/>
      <c r="N151" s="6"/>
      <c r="O151" s="6"/>
      <c r="P151" s="6"/>
      <c r="Q151" s="6"/>
      <c r="R151" s="6"/>
      <c r="S151" s="6"/>
      <c r="T151" s="6"/>
      <c r="U151" s="6"/>
      <c r="V151" s="6"/>
      <c r="W151" s="6"/>
      <c r="X151" s="6"/>
      <c r="Y151" s="6"/>
      <c r="Z151" s="6"/>
    </row>
    <row r="152" spans="1:26" ht="15.75" customHeight="1">
      <c r="A152" s="6"/>
      <c r="B152" s="6"/>
      <c r="C152" s="6"/>
      <c r="D152" s="6"/>
      <c r="E152" s="6"/>
      <c r="F152" s="6"/>
      <c r="G152" s="6"/>
      <c r="H152" s="6"/>
      <c r="I152" s="6"/>
      <c r="J152" s="6"/>
      <c r="K152" s="6"/>
      <c r="L152" s="6"/>
      <c r="M152" s="6"/>
      <c r="N152" s="6"/>
      <c r="O152" s="6"/>
      <c r="P152" s="6"/>
      <c r="Q152" s="6"/>
      <c r="R152" s="6"/>
      <c r="S152" s="6"/>
      <c r="T152" s="6"/>
      <c r="U152" s="6"/>
      <c r="V152" s="6"/>
      <c r="W152" s="6"/>
      <c r="X152" s="6"/>
      <c r="Y152" s="6"/>
      <c r="Z152" s="6"/>
    </row>
    <row r="153" spans="1:26" ht="15.75" customHeight="1">
      <c r="A153" s="6"/>
      <c r="B153" s="6"/>
      <c r="C153" s="6"/>
      <c r="D153" s="6"/>
      <c r="E153" s="6"/>
      <c r="F153" s="6"/>
      <c r="G153" s="6"/>
      <c r="H153" s="6"/>
      <c r="I153" s="6"/>
      <c r="J153" s="6"/>
      <c r="K153" s="6"/>
      <c r="L153" s="6"/>
      <c r="M153" s="6"/>
      <c r="N153" s="6"/>
      <c r="O153" s="6"/>
      <c r="P153" s="6"/>
      <c r="Q153" s="6"/>
      <c r="R153" s="6"/>
      <c r="S153" s="6"/>
      <c r="T153" s="6"/>
      <c r="U153" s="6"/>
      <c r="V153" s="6"/>
      <c r="W153" s="6"/>
      <c r="X153" s="6"/>
      <c r="Y153" s="6"/>
      <c r="Z153" s="6"/>
    </row>
    <row r="154" spans="1:26" ht="15.75" customHeight="1">
      <c r="A154" s="6"/>
      <c r="B154" s="6"/>
      <c r="C154" s="6"/>
      <c r="D154" s="6"/>
      <c r="E154" s="6"/>
      <c r="F154" s="6"/>
      <c r="G154" s="6"/>
      <c r="H154" s="6"/>
      <c r="I154" s="6"/>
      <c r="J154" s="6"/>
      <c r="K154" s="6"/>
      <c r="L154" s="6"/>
      <c r="M154" s="6"/>
      <c r="N154" s="6"/>
      <c r="O154" s="6"/>
      <c r="P154" s="6"/>
      <c r="Q154" s="6"/>
      <c r="R154" s="6"/>
      <c r="S154" s="6"/>
      <c r="T154" s="6"/>
      <c r="U154" s="6"/>
      <c r="V154" s="6"/>
      <c r="W154" s="6"/>
      <c r="X154" s="6"/>
      <c r="Y154" s="6"/>
      <c r="Z154" s="6"/>
    </row>
    <row r="155" spans="1:26" ht="15.75" customHeight="1">
      <c r="A155" s="6"/>
      <c r="B155" s="6"/>
      <c r="C155" s="6"/>
      <c r="D155" s="6"/>
      <c r="E155" s="6"/>
      <c r="F155" s="6"/>
      <c r="G155" s="6"/>
      <c r="H155" s="6"/>
      <c r="I155" s="6"/>
      <c r="J155" s="6"/>
      <c r="K155" s="6"/>
      <c r="L155" s="6"/>
      <c r="M155" s="6"/>
      <c r="N155" s="6"/>
      <c r="O155" s="6"/>
      <c r="P155" s="6"/>
      <c r="Q155" s="6"/>
      <c r="R155" s="6"/>
      <c r="S155" s="6"/>
      <c r="T155" s="6"/>
      <c r="U155" s="6"/>
      <c r="V155" s="6"/>
      <c r="W155" s="6"/>
      <c r="X155" s="6"/>
      <c r="Y155" s="6"/>
      <c r="Z155" s="6"/>
    </row>
    <row r="156" spans="1:26" ht="15.75" customHeight="1">
      <c r="A156" s="6"/>
      <c r="B156" s="6"/>
      <c r="C156" s="6"/>
      <c r="D156" s="6"/>
      <c r="E156" s="6"/>
      <c r="F156" s="6"/>
      <c r="G156" s="6"/>
      <c r="H156" s="6"/>
      <c r="I156" s="6"/>
      <c r="J156" s="6"/>
      <c r="K156" s="6"/>
      <c r="L156" s="6"/>
      <c r="M156" s="6"/>
      <c r="N156" s="6"/>
      <c r="O156" s="6"/>
      <c r="P156" s="6"/>
      <c r="Q156" s="6"/>
      <c r="R156" s="6"/>
      <c r="S156" s="6"/>
      <c r="T156" s="6"/>
      <c r="U156" s="6"/>
      <c r="V156" s="6"/>
      <c r="W156" s="6"/>
      <c r="X156" s="6"/>
      <c r="Y156" s="6"/>
      <c r="Z156" s="6"/>
    </row>
    <row r="157" spans="1:26" ht="15.75" customHeight="1">
      <c r="A157" s="6"/>
      <c r="B157" s="6"/>
      <c r="C157" s="6"/>
      <c r="D157" s="6"/>
      <c r="E157" s="6"/>
      <c r="F157" s="6"/>
      <c r="G157" s="6"/>
      <c r="H157" s="6"/>
      <c r="I157" s="6"/>
      <c r="J157" s="6"/>
      <c r="K157" s="6"/>
      <c r="L157" s="6"/>
      <c r="M157" s="6"/>
      <c r="N157" s="6"/>
      <c r="O157" s="6"/>
      <c r="P157" s="6"/>
      <c r="Q157" s="6"/>
      <c r="R157" s="6"/>
      <c r="S157" s="6"/>
      <c r="T157" s="6"/>
      <c r="U157" s="6"/>
      <c r="V157" s="6"/>
      <c r="W157" s="6"/>
      <c r="X157" s="6"/>
      <c r="Y157" s="6"/>
      <c r="Z157" s="6"/>
    </row>
    <row r="158" spans="1:26" ht="15.75" customHeight="1">
      <c r="A158" s="6"/>
      <c r="B158" s="6"/>
      <c r="C158" s="6"/>
      <c r="D158" s="6"/>
      <c r="E158" s="6"/>
      <c r="F158" s="6"/>
      <c r="G158" s="6"/>
      <c r="H158" s="6"/>
      <c r="I158" s="6"/>
      <c r="J158" s="6"/>
      <c r="K158" s="6"/>
      <c r="L158" s="6"/>
      <c r="M158" s="6"/>
      <c r="N158" s="6"/>
      <c r="O158" s="6"/>
      <c r="P158" s="6"/>
      <c r="Q158" s="6"/>
      <c r="R158" s="6"/>
      <c r="S158" s="6"/>
      <c r="T158" s="6"/>
      <c r="U158" s="6"/>
      <c r="V158" s="6"/>
      <c r="W158" s="6"/>
      <c r="X158" s="6"/>
      <c r="Y158" s="6"/>
      <c r="Z158" s="6"/>
    </row>
    <row r="159" spans="1:26" ht="15.75" customHeight="1">
      <c r="A159" s="6"/>
      <c r="B159" s="6"/>
      <c r="C159" s="6"/>
      <c r="D159" s="6"/>
      <c r="E159" s="6"/>
      <c r="F159" s="6"/>
      <c r="G159" s="6"/>
      <c r="H159" s="6"/>
      <c r="I159" s="6"/>
      <c r="J159" s="6"/>
      <c r="K159" s="6"/>
      <c r="L159" s="6"/>
      <c r="M159" s="6"/>
      <c r="N159" s="6"/>
      <c r="O159" s="6"/>
      <c r="P159" s="6"/>
      <c r="Q159" s="6"/>
      <c r="R159" s="6"/>
      <c r="S159" s="6"/>
      <c r="T159" s="6"/>
      <c r="U159" s="6"/>
      <c r="V159" s="6"/>
      <c r="W159" s="6"/>
      <c r="X159" s="6"/>
      <c r="Y159" s="6"/>
      <c r="Z159" s="6"/>
    </row>
    <row r="160" spans="1:26" ht="15.75" customHeight="1">
      <c r="A160" s="6"/>
      <c r="B160" s="6"/>
      <c r="C160" s="6"/>
      <c r="D160" s="6"/>
      <c r="E160" s="6"/>
      <c r="F160" s="6"/>
      <c r="G160" s="6"/>
      <c r="H160" s="6"/>
      <c r="I160" s="6"/>
      <c r="J160" s="6"/>
      <c r="K160" s="6"/>
      <c r="L160" s="6"/>
      <c r="M160" s="6"/>
      <c r="N160" s="6"/>
      <c r="O160" s="6"/>
      <c r="P160" s="6"/>
      <c r="Q160" s="6"/>
      <c r="R160" s="6"/>
      <c r="S160" s="6"/>
      <c r="T160" s="6"/>
      <c r="U160" s="6"/>
      <c r="V160" s="6"/>
      <c r="W160" s="6"/>
      <c r="X160" s="6"/>
      <c r="Y160" s="6"/>
      <c r="Z160" s="6"/>
    </row>
    <row r="161" spans="1:26" ht="15.75" customHeight="1">
      <c r="A161" s="6"/>
      <c r="B161" s="6"/>
      <c r="C161" s="6"/>
      <c r="D161" s="6"/>
      <c r="E161" s="6"/>
      <c r="F161" s="6"/>
      <c r="G161" s="6"/>
      <c r="H161" s="6"/>
      <c r="I161" s="6"/>
      <c r="J161" s="6"/>
      <c r="K161" s="6"/>
      <c r="L161" s="6"/>
      <c r="M161" s="6"/>
      <c r="N161" s="6"/>
      <c r="O161" s="6"/>
      <c r="P161" s="6"/>
      <c r="Q161" s="6"/>
      <c r="R161" s="6"/>
      <c r="S161" s="6"/>
      <c r="T161" s="6"/>
      <c r="U161" s="6"/>
      <c r="V161" s="6"/>
      <c r="W161" s="6"/>
      <c r="X161" s="6"/>
      <c r="Y161" s="6"/>
      <c r="Z161" s="6"/>
    </row>
    <row r="162" spans="1:26" ht="15.75" customHeight="1">
      <c r="A162" s="6"/>
      <c r="B162" s="6"/>
      <c r="C162" s="6"/>
      <c r="D162" s="6"/>
      <c r="E162" s="6"/>
      <c r="F162" s="6"/>
      <c r="G162" s="6"/>
      <c r="H162" s="6"/>
      <c r="I162" s="6"/>
      <c r="J162" s="6"/>
      <c r="K162" s="6"/>
      <c r="L162" s="6"/>
      <c r="M162" s="6"/>
      <c r="N162" s="6"/>
      <c r="O162" s="6"/>
      <c r="P162" s="6"/>
      <c r="Q162" s="6"/>
      <c r="R162" s="6"/>
      <c r="S162" s="6"/>
      <c r="T162" s="6"/>
      <c r="U162" s="6"/>
      <c r="V162" s="6"/>
      <c r="W162" s="6"/>
      <c r="X162" s="6"/>
      <c r="Y162" s="6"/>
      <c r="Z162" s="6"/>
    </row>
    <row r="163" spans="1:26" ht="15.75" customHeight="1">
      <c r="A163" s="6"/>
      <c r="B163" s="6"/>
      <c r="C163" s="6"/>
      <c r="D163" s="6"/>
      <c r="E163" s="6"/>
      <c r="F163" s="6"/>
      <c r="G163" s="6"/>
      <c r="H163" s="6"/>
      <c r="I163" s="6"/>
      <c r="J163" s="6"/>
      <c r="K163" s="6"/>
      <c r="L163" s="6"/>
      <c r="M163" s="6"/>
      <c r="N163" s="6"/>
      <c r="O163" s="6"/>
      <c r="P163" s="6"/>
      <c r="Q163" s="6"/>
      <c r="R163" s="6"/>
      <c r="S163" s="6"/>
      <c r="T163" s="6"/>
      <c r="U163" s="6"/>
      <c r="V163" s="6"/>
      <c r="W163" s="6"/>
      <c r="X163" s="6"/>
      <c r="Y163" s="6"/>
      <c r="Z163" s="6"/>
    </row>
    <row r="164" spans="1:26" ht="15.75" customHeight="1">
      <c r="A164" s="6"/>
      <c r="B164" s="6"/>
      <c r="C164" s="6"/>
      <c r="D164" s="6"/>
      <c r="E164" s="6"/>
      <c r="F164" s="6"/>
      <c r="G164" s="6"/>
      <c r="H164" s="6"/>
      <c r="I164" s="6"/>
      <c r="J164" s="6"/>
      <c r="K164" s="6"/>
      <c r="L164" s="6"/>
      <c r="M164" s="6"/>
      <c r="N164" s="6"/>
      <c r="O164" s="6"/>
      <c r="P164" s="6"/>
      <c r="Q164" s="6"/>
      <c r="R164" s="6"/>
      <c r="S164" s="6"/>
      <c r="T164" s="6"/>
      <c r="U164" s="6"/>
      <c r="V164" s="6"/>
      <c r="W164" s="6"/>
      <c r="X164" s="6"/>
      <c r="Y164" s="6"/>
      <c r="Z164" s="6"/>
    </row>
    <row r="165" spans="1:26" ht="15.75" customHeight="1">
      <c r="A165" s="6"/>
      <c r="B165" s="6"/>
      <c r="C165" s="6"/>
      <c r="D165" s="6"/>
      <c r="E165" s="6"/>
      <c r="F165" s="6"/>
      <c r="G165" s="6"/>
      <c r="H165" s="6"/>
      <c r="I165" s="6"/>
      <c r="J165" s="6"/>
      <c r="K165" s="6"/>
      <c r="L165" s="6"/>
      <c r="M165" s="6"/>
      <c r="N165" s="6"/>
      <c r="O165" s="6"/>
      <c r="P165" s="6"/>
      <c r="Q165" s="6"/>
      <c r="R165" s="6"/>
      <c r="S165" s="6"/>
      <c r="T165" s="6"/>
      <c r="U165" s="6"/>
      <c r="V165" s="6"/>
      <c r="W165" s="6"/>
      <c r="X165" s="6"/>
      <c r="Y165" s="6"/>
      <c r="Z165" s="6"/>
    </row>
    <row r="166" spans="1:26" ht="15.75" customHeight="1">
      <c r="A166" s="6"/>
      <c r="B166" s="6"/>
      <c r="C166" s="6"/>
      <c r="D166" s="6"/>
      <c r="E166" s="6"/>
      <c r="F166" s="6"/>
      <c r="G166" s="6"/>
      <c r="H166" s="6"/>
      <c r="I166" s="6"/>
      <c r="J166" s="6"/>
      <c r="K166" s="6"/>
      <c r="L166" s="6"/>
      <c r="M166" s="6"/>
      <c r="N166" s="6"/>
      <c r="O166" s="6"/>
      <c r="P166" s="6"/>
      <c r="Q166" s="6"/>
      <c r="R166" s="6"/>
      <c r="S166" s="6"/>
      <c r="T166" s="6"/>
      <c r="U166" s="6"/>
      <c r="V166" s="6"/>
      <c r="W166" s="6"/>
      <c r="X166" s="6"/>
      <c r="Y166" s="6"/>
      <c r="Z166" s="6"/>
    </row>
    <row r="167" spans="1:26" ht="15.75" customHeight="1">
      <c r="A167" s="6"/>
      <c r="B167" s="6"/>
      <c r="C167" s="6"/>
      <c r="D167" s="6"/>
      <c r="E167" s="6"/>
      <c r="F167" s="6"/>
      <c r="G167" s="6"/>
      <c r="H167" s="6"/>
      <c r="I167" s="6"/>
      <c r="J167" s="6"/>
      <c r="K167" s="6"/>
      <c r="L167" s="6"/>
      <c r="M167" s="6"/>
      <c r="N167" s="6"/>
      <c r="O167" s="6"/>
      <c r="P167" s="6"/>
      <c r="Q167" s="6"/>
      <c r="R167" s="6"/>
      <c r="S167" s="6"/>
      <c r="T167" s="6"/>
      <c r="U167" s="6"/>
      <c r="V167" s="6"/>
      <c r="W167" s="6"/>
      <c r="X167" s="6"/>
      <c r="Y167" s="6"/>
      <c r="Z167" s="6"/>
    </row>
    <row r="168" spans="1:26" ht="15.75" customHeight="1">
      <c r="A168" s="6"/>
      <c r="B168" s="6"/>
      <c r="C168" s="6"/>
      <c r="D168" s="6"/>
      <c r="E168" s="6"/>
      <c r="F168" s="6"/>
      <c r="G168" s="6"/>
      <c r="H168" s="6"/>
      <c r="I168" s="6"/>
      <c r="J168" s="6"/>
      <c r="K168" s="6"/>
      <c r="L168" s="6"/>
      <c r="M168" s="6"/>
      <c r="N168" s="6"/>
      <c r="O168" s="6"/>
      <c r="P168" s="6"/>
      <c r="Q168" s="6"/>
      <c r="R168" s="6"/>
      <c r="S168" s="6"/>
      <c r="T168" s="6"/>
      <c r="U168" s="6"/>
      <c r="V168" s="6"/>
      <c r="W168" s="6"/>
      <c r="X168" s="6"/>
      <c r="Y168" s="6"/>
      <c r="Z168" s="6"/>
    </row>
    <row r="169" spans="1:26" ht="15.75" customHeight="1">
      <c r="A169" s="6"/>
      <c r="B169" s="6"/>
      <c r="C169" s="6"/>
      <c r="D169" s="6"/>
      <c r="E169" s="6"/>
      <c r="F169" s="6"/>
      <c r="G169" s="6"/>
      <c r="H169" s="6"/>
      <c r="I169" s="6"/>
      <c r="J169" s="6"/>
      <c r="K169" s="6"/>
      <c r="L169" s="6"/>
      <c r="M169" s="6"/>
      <c r="N169" s="6"/>
      <c r="O169" s="6"/>
      <c r="P169" s="6"/>
      <c r="Q169" s="6"/>
      <c r="R169" s="6"/>
      <c r="S169" s="6"/>
      <c r="T169" s="6"/>
      <c r="U169" s="6"/>
      <c r="V169" s="6"/>
      <c r="W169" s="6"/>
      <c r="X169" s="6"/>
      <c r="Y169" s="6"/>
      <c r="Z169" s="6"/>
    </row>
    <row r="170" spans="1:26" ht="15.75" customHeight="1">
      <c r="A170" s="6"/>
      <c r="B170" s="6"/>
      <c r="C170" s="6"/>
      <c r="D170" s="6"/>
      <c r="E170" s="6"/>
      <c r="F170" s="6"/>
      <c r="G170" s="6"/>
      <c r="H170" s="6"/>
      <c r="I170" s="6"/>
      <c r="J170" s="6"/>
      <c r="K170" s="6"/>
      <c r="L170" s="6"/>
      <c r="M170" s="6"/>
      <c r="N170" s="6"/>
      <c r="O170" s="6"/>
      <c r="P170" s="6"/>
      <c r="Q170" s="6"/>
      <c r="R170" s="6"/>
      <c r="S170" s="6"/>
      <c r="T170" s="6"/>
      <c r="U170" s="6"/>
      <c r="V170" s="6"/>
      <c r="W170" s="6"/>
      <c r="X170" s="6"/>
      <c r="Y170" s="6"/>
      <c r="Z170" s="6"/>
    </row>
    <row r="171" spans="1:26" ht="15.75" customHeight="1">
      <c r="A171" s="6"/>
      <c r="B171" s="6"/>
      <c r="C171" s="6"/>
      <c r="D171" s="6"/>
      <c r="E171" s="6"/>
      <c r="F171" s="6"/>
      <c r="G171" s="6"/>
      <c r="H171" s="6"/>
      <c r="I171" s="6"/>
      <c r="J171" s="6"/>
      <c r="K171" s="6"/>
      <c r="L171" s="6"/>
      <c r="M171" s="6"/>
      <c r="N171" s="6"/>
      <c r="O171" s="6"/>
      <c r="P171" s="6"/>
      <c r="Q171" s="6"/>
      <c r="R171" s="6"/>
      <c r="S171" s="6"/>
      <c r="T171" s="6"/>
      <c r="U171" s="6"/>
      <c r="V171" s="6"/>
      <c r="W171" s="6"/>
      <c r="X171" s="6"/>
      <c r="Y171" s="6"/>
      <c r="Z171" s="6"/>
    </row>
    <row r="172" spans="1:26" ht="15.75" customHeight="1">
      <c r="A172" s="6"/>
      <c r="B172" s="6"/>
      <c r="C172" s="6"/>
      <c r="D172" s="6"/>
      <c r="E172" s="6"/>
      <c r="F172" s="6"/>
      <c r="G172" s="6"/>
      <c r="H172" s="6"/>
      <c r="I172" s="6"/>
      <c r="J172" s="6"/>
      <c r="K172" s="6"/>
      <c r="L172" s="6"/>
      <c r="M172" s="6"/>
      <c r="N172" s="6"/>
      <c r="O172" s="6"/>
      <c r="P172" s="6"/>
      <c r="Q172" s="6"/>
      <c r="R172" s="6"/>
      <c r="S172" s="6"/>
      <c r="T172" s="6"/>
      <c r="U172" s="6"/>
      <c r="V172" s="6"/>
      <c r="W172" s="6"/>
      <c r="X172" s="6"/>
      <c r="Y172" s="6"/>
      <c r="Z172" s="6"/>
    </row>
    <row r="173" spans="1:26" ht="15.75" customHeight="1">
      <c r="A173" s="6"/>
      <c r="B173" s="6"/>
      <c r="C173" s="6"/>
      <c r="D173" s="6"/>
      <c r="E173" s="6"/>
      <c r="F173" s="6"/>
      <c r="G173" s="6"/>
      <c r="H173" s="6"/>
      <c r="I173" s="6"/>
      <c r="J173" s="6"/>
      <c r="K173" s="6"/>
      <c r="L173" s="6"/>
      <c r="M173" s="6"/>
      <c r="N173" s="6"/>
      <c r="O173" s="6"/>
      <c r="P173" s="6"/>
      <c r="Q173" s="6"/>
      <c r="R173" s="6"/>
      <c r="S173" s="6"/>
      <c r="T173" s="6"/>
      <c r="U173" s="6"/>
      <c r="V173" s="6"/>
      <c r="W173" s="6"/>
      <c r="X173" s="6"/>
      <c r="Y173" s="6"/>
      <c r="Z173" s="6"/>
    </row>
    <row r="174" spans="1:26" ht="15.75" customHeight="1">
      <c r="A174" s="6"/>
      <c r="B174" s="6"/>
      <c r="C174" s="6"/>
      <c r="D174" s="6"/>
      <c r="E174" s="6"/>
      <c r="F174" s="6"/>
      <c r="G174" s="6"/>
      <c r="H174" s="6"/>
      <c r="I174" s="6"/>
      <c r="J174" s="6"/>
      <c r="K174" s="6"/>
      <c r="L174" s="6"/>
      <c r="M174" s="6"/>
      <c r="N174" s="6"/>
      <c r="O174" s="6"/>
      <c r="P174" s="6"/>
      <c r="Q174" s="6"/>
      <c r="R174" s="6"/>
      <c r="S174" s="6"/>
      <c r="T174" s="6"/>
      <c r="U174" s="6"/>
      <c r="V174" s="6"/>
      <c r="W174" s="6"/>
      <c r="X174" s="6"/>
      <c r="Y174" s="6"/>
      <c r="Z174" s="6"/>
    </row>
    <row r="175" spans="1:26" ht="15.75" customHeight="1">
      <c r="A175" s="6"/>
      <c r="B175" s="6"/>
      <c r="C175" s="6"/>
      <c r="D175" s="6"/>
      <c r="E175" s="6"/>
      <c r="F175" s="6"/>
      <c r="G175" s="6"/>
      <c r="H175" s="6"/>
      <c r="I175" s="6"/>
      <c r="J175" s="6"/>
      <c r="K175" s="6"/>
      <c r="L175" s="6"/>
      <c r="M175" s="6"/>
      <c r="N175" s="6"/>
      <c r="O175" s="6"/>
      <c r="P175" s="6"/>
      <c r="Q175" s="6"/>
      <c r="R175" s="6"/>
      <c r="S175" s="6"/>
      <c r="T175" s="6"/>
      <c r="U175" s="6"/>
      <c r="V175" s="6"/>
      <c r="W175" s="6"/>
      <c r="X175" s="6"/>
      <c r="Y175" s="6"/>
      <c r="Z175" s="6"/>
    </row>
    <row r="176" spans="1:26" ht="15.75" customHeight="1">
      <c r="A176" s="6"/>
      <c r="B176" s="6"/>
      <c r="C176" s="6"/>
      <c r="D176" s="6"/>
      <c r="E176" s="6"/>
      <c r="F176" s="6"/>
      <c r="G176" s="6"/>
      <c r="H176" s="6"/>
      <c r="I176" s="6"/>
      <c r="J176" s="6"/>
      <c r="K176" s="6"/>
      <c r="L176" s="6"/>
      <c r="M176" s="6"/>
      <c r="N176" s="6"/>
      <c r="O176" s="6"/>
      <c r="P176" s="6"/>
      <c r="Q176" s="6"/>
      <c r="R176" s="6"/>
      <c r="S176" s="6"/>
      <c r="T176" s="6"/>
      <c r="U176" s="6"/>
      <c r="V176" s="6"/>
      <c r="W176" s="6"/>
      <c r="X176" s="6"/>
      <c r="Y176" s="6"/>
      <c r="Z176" s="6"/>
    </row>
    <row r="177" spans="1:26" ht="15.75" customHeight="1">
      <c r="A177" s="6"/>
      <c r="B177" s="6"/>
      <c r="C177" s="6"/>
      <c r="D177" s="6"/>
      <c r="E177" s="6"/>
      <c r="F177" s="6"/>
      <c r="G177" s="6"/>
      <c r="H177" s="6"/>
      <c r="I177" s="6"/>
      <c r="J177" s="6"/>
      <c r="K177" s="6"/>
      <c r="L177" s="6"/>
      <c r="M177" s="6"/>
      <c r="N177" s="6"/>
      <c r="O177" s="6"/>
      <c r="P177" s="6"/>
      <c r="Q177" s="6"/>
      <c r="R177" s="6"/>
      <c r="S177" s="6"/>
      <c r="T177" s="6"/>
      <c r="U177" s="6"/>
      <c r="V177" s="6"/>
      <c r="W177" s="6"/>
      <c r="X177" s="6"/>
      <c r="Y177" s="6"/>
      <c r="Z177" s="6"/>
    </row>
    <row r="178" spans="1:26" ht="15.75" customHeight="1">
      <c r="A178" s="6"/>
      <c r="B178" s="6"/>
      <c r="C178" s="6"/>
      <c r="D178" s="6"/>
      <c r="E178" s="6"/>
      <c r="F178" s="6"/>
      <c r="G178" s="6"/>
      <c r="H178" s="6"/>
      <c r="I178" s="6"/>
      <c r="J178" s="6"/>
      <c r="K178" s="6"/>
      <c r="L178" s="6"/>
      <c r="M178" s="6"/>
      <c r="N178" s="6"/>
      <c r="O178" s="6"/>
      <c r="P178" s="6"/>
      <c r="Q178" s="6"/>
      <c r="R178" s="6"/>
      <c r="S178" s="6"/>
      <c r="T178" s="6"/>
      <c r="U178" s="6"/>
      <c r="V178" s="6"/>
      <c r="W178" s="6"/>
      <c r="X178" s="6"/>
      <c r="Y178" s="6"/>
      <c r="Z178" s="6"/>
    </row>
    <row r="179" spans="1:26" ht="15.75" customHeight="1">
      <c r="A179" s="6"/>
      <c r="B179" s="6"/>
      <c r="C179" s="6"/>
      <c r="D179" s="6"/>
      <c r="E179" s="6"/>
      <c r="F179" s="6"/>
      <c r="G179" s="6"/>
      <c r="H179" s="6"/>
      <c r="I179" s="6"/>
      <c r="J179" s="6"/>
      <c r="K179" s="6"/>
      <c r="L179" s="6"/>
      <c r="M179" s="6"/>
      <c r="N179" s="6"/>
      <c r="O179" s="6"/>
      <c r="P179" s="6"/>
      <c r="Q179" s="6"/>
      <c r="R179" s="6"/>
      <c r="S179" s="6"/>
      <c r="T179" s="6"/>
      <c r="U179" s="6"/>
      <c r="V179" s="6"/>
      <c r="W179" s="6"/>
      <c r="X179" s="6"/>
      <c r="Y179" s="6"/>
      <c r="Z179" s="6"/>
    </row>
    <row r="180" spans="1:26" ht="15.75" customHeight="1">
      <c r="A180" s="6"/>
      <c r="B180" s="6"/>
      <c r="C180" s="6"/>
      <c r="D180" s="6"/>
      <c r="E180" s="6"/>
      <c r="F180" s="6"/>
      <c r="G180" s="6"/>
      <c r="H180" s="6"/>
      <c r="I180" s="6"/>
      <c r="J180" s="6"/>
      <c r="K180" s="6"/>
      <c r="L180" s="6"/>
      <c r="M180" s="6"/>
      <c r="N180" s="6"/>
      <c r="O180" s="6"/>
      <c r="P180" s="6"/>
      <c r="Q180" s="6"/>
      <c r="R180" s="6"/>
      <c r="S180" s="6"/>
      <c r="T180" s="6"/>
      <c r="U180" s="6"/>
      <c r="V180" s="6"/>
      <c r="W180" s="6"/>
      <c r="X180" s="6"/>
      <c r="Y180" s="6"/>
      <c r="Z180" s="6"/>
    </row>
    <row r="181" spans="1:26" ht="15.75" customHeight="1">
      <c r="A181" s="6"/>
      <c r="B181" s="6"/>
      <c r="C181" s="6"/>
      <c r="D181" s="6"/>
      <c r="E181" s="6"/>
      <c r="F181" s="6"/>
      <c r="G181" s="6"/>
      <c r="H181" s="6"/>
      <c r="I181" s="6"/>
      <c r="J181" s="6"/>
      <c r="K181" s="6"/>
      <c r="L181" s="6"/>
      <c r="M181" s="6"/>
      <c r="N181" s="6"/>
      <c r="O181" s="6"/>
      <c r="P181" s="6"/>
      <c r="Q181" s="6"/>
      <c r="R181" s="6"/>
      <c r="S181" s="6"/>
      <c r="T181" s="6"/>
      <c r="U181" s="6"/>
      <c r="V181" s="6"/>
      <c r="W181" s="6"/>
      <c r="X181" s="6"/>
      <c r="Y181" s="6"/>
      <c r="Z181" s="6"/>
    </row>
    <row r="182" spans="1:26" ht="15.75" customHeight="1">
      <c r="A182" s="6"/>
      <c r="B182" s="6"/>
      <c r="C182" s="6"/>
      <c r="D182" s="6"/>
      <c r="E182" s="6"/>
      <c r="F182" s="6"/>
      <c r="G182" s="6"/>
      <c r="H182" s="6"/>
      <c r="I182" s="6"/>
      <c r="J182" s="6"/>
      <c r="K182" s="6"/>
      <c r="L182" s="6"/>
      <c r="M182" s="6"/>
      <c r="N182" s="6"/>
      <c r="O182" s="6"/>
      <c r="P182" s="6"/>
      <c r="Q182" s="6"/>
      <c r="R182" s="6"/>
      <c r="S182" s="6"/>
      <c r="T182" s="6"/>
      <c r="U182" s="6"/>
      <c r="V182" s="6"/>
      <c r="W182" s="6"/>
      <c r="X182" s="6"/>
      <c r="Y182" s="6"/>
      <c r="Z182" s="6"/>
    </row>
    <row r="183" spans="1:26" ht="15.75" customHeight="1">
      <c r="A183" s="6"/>
      <c r="B183" s="6"/>
      <c r="C183" s="6"/>
      <c r="D183" s="6"/>
      <c r="E183" s="6"/>
      <c r="F183" s="6"/>
      <c r="G183" s="6"/>
      <c r="H183" s="6"/>
      <c r="I183" s="6"/>
      <c r="J183" s="6"/>
      <c r="K183" s="6"/>
      <c r="L183" s="6"/>
      <c r="M183" s="6"/>
      <c r="N183" s="6"/>
      <c r="O183" s="6"/>
      <c r="P183" s="6"/>
      <c r="Q183" s="6"/>
      <c r="R183" s="6"/>
      <c r="S183" s="6"/>
      <c r="T183" s="6"/>
      <c r="U183" s="6"/>
      <c r="V183" s="6"/>
      <c r="W183" s="6"/>
      <c r="X183" s="6"/>
      <c r="Y183" s="6"/>
      <c r="Z183" s="6"/>
    </row>
    <row r="184" spans="1:26" ht="15.75" customHeight="1">
      <c r="A184" s="6"/>
      <c r="B184" s="6"/>
      <c r="C184" s="6"/>
      <c r="D184" s="6"/>
      <c r="E184" s="6"/>
      <c r="F184" s="6"/>
      <c r="G184" s="6"/>
      <c r="H184" s="6"/>
      <c r="I184" s="6"/>
      <c r="J184" s="6"/>
      <c r="K184" s="6"/>
      <c r="L184" s="6"/>
      <c r="M184" s="6"/>
      <c r="N184" s="6"/>
      <c r="O184" s="6"/>
      <c r="P184" s="6"/>
      <c r="Q184" s="6"/>
      <c r="R184" s="6"/>
      <c r="S184" s="6"/>
      <c r="T184" s="6"/>
      <c r="U184" s="6"/>
      <c r="V184" s="6"/>
      <c r="W184" s="6"/>
      <c r="X184" s="6"/>
      <c r="Y184" s="6"/>
      <c r="Z184" s="6"/>
    </row>
    <row r="185" spans="1:26" ht="15.75" customHeight="1">
      <c r="A185" s="6"/>
      <c r="B185" s="6"/>
      <c r="C185" s="6"/>
      <c r="D185" s="6"/>
      <c r="E185" s="6"/>
      <c r="F185" s="6"/>
      <c r="G185" s="6"/>
      <c r="H185" s="6"/>
      <c r="I185" s="6"/>
      <c r="J185" s="6"/>
      <c r="K185" s="6"/>
      <c r="L185" s="6"/>
      <c r="M185" s="6"/>
      <c r="N185" s="6"/>
      <c r="O185" s="6"/>
      <c r="P185" s="6"/>
      <c r="Q185" s="6"/>
      <c r="R185" s="6"/>
      <c r="S185" s="6"/>
      <c r="T185" s="6"/>
      <c r="U185" s="6"/>
      <c r="V185" s="6"/>
      <c r="W185" s="6"/>
      <c r="X185" s="6"/>
      <c r="Y185" s="6"/>
      <c r="Z185" s="6"/>
    </row>
    <row r="186" spans="1:26" ht="15.75" customHeight="1">
      <c r="A186" s="6"/>
      <c r="B186" s="6"/>
      <c r="C186" s="6"/>
      <c r="D186" s="6"/>
      <c r="E186" s="6"/>
      <c r="F186" s="6"/>
      <c r="G186" s="6"/>
      <c r="H186" s="6"/>
      <c r="I186" s="6"/>
      <c r="J186" s="6"/>
      <c r="K186" s="6"/>
      <c r="L186" s="6"/>
      <c r="M186" s="6"/>
      <c r="N186" s="6"/>
      <c r="O186" s="6"/>
      <c r="P186" s="6"/>
      <c r="Q186" s="6"/>
      <c r="R186" s="6"/>
      <c r="S186" s="6"/>
      <c r="T186" s="6"/>
      <c r="U186" s="6"/>
      <c r="V186" s="6"/>
      <c r="W186" s="6"/>
      <c r="X186" s="6"/>
      <c r="Y186" s="6"/>
      <c r="Z186" s="6"/>
    </row>
    <row r="187" spans="1:26" ht="15.75" customHeight="1">
      <c r="A187" s="6"/>
      <c r="B187" s="6"/>
      <c r="C187" s="6"/>
      <c r="D187" s="6"/>
      <c r="E187" s="6"/>
      <c r="F187" s="6"/>
      <c r="G187" s="6"/>
      <c r="H187" s="6"/>
      <c r="I187" s="6"/>
      <c r="J187" s="6"/>
      <c r="K187" s="6"/>
      <c r="L187" s="6"/>
      <c r="M187" s="6"/>
      <c r="N187" s="6"/>
      <c r="O187" s="6"/>
      <c r="P187" s="6"/>
      <c r="Q187" s="6"/>
      <c r="R187" s="6"/>
      <c r="S187" s="6"/>
      <c r="T187" s="6"/>
      <c r="U187" s="6"/>
      <c r="V187" s="6"/>
      <c r="W187" s="6"/>
      <c r="X187" s="6"/>
      <c r="Y187" s="6"/>
      <c r="Z187" s="6"/>
    </row>
    <row r="188" spans="1:26" ht="15.75" customHeight="1">
      <c r="A188" s="6"/>
      <c r="B188" s="6"/>
      <c r="C188" s="6"/>
      <c r="D188" s="6"/>
      <c r="E188" s="6"/>
      <c r="F188" s="6"/>
      <c r="G188" s="6"/>
      <c r="H188" s="6"/>
      <c r="I188" s="6"/>
      <c r="J188" s="6"/>
      <c r="K188" s="6"/>
      <c r="L188" s="6"/>
      <c r="M188" s="6"/>
      <c r="N188" s="6"/>
      <c r="O188" s="6"/>
      <c r="P188" s="6"/>
      <c r="Q188" s="6"/>
      <c r="R188" s="6"/>
      <c r="S188" s="6"/>
      <c r="T188" s="6"/>
      <c r="U188" s="6"/>
      <c r="V188" s="6"/>
      <c r="W188" s="6"/>
      <c r="X188" s="6"/>
      <c r="Y188" s="6"/>
      <c r="Z188" s="6"/>
    </row>
    <row r="189" spans="1:26" ht="15.75" customHeight="1">
      <c r="A189" s="6"/>
      <c r="B189" s="6"/>
      <c r="C189" s="6"/>
      <c r="D189" s="6"/>
      <c r="E189" s="6"/>
      <c r="F189" s="6"/>
      <c r="G189" s="6"/>
      <c r="H189" s="6"/>
      <c r="I189" s="6"/>
      <c r="J189" s="6"/>
      <c r="K189" s="6"/>
      <c r="L189" s="6"/>
      <c r="M189" s="6"/>
      <c r="N189" s="6"/>
      <c r="O189" s="6"/>
      <c r="P189" s="6"/>
      <c r="Q189" s="6"/>
      <c r="R189" s="6"/>
      <c r="S189" s="6"/>
      <c r="T189" s="6"/>
      <c r="U189" s="6"/>
      <c r="V189" s="6"/>
      <c r="W189" s="6"/>
      <c r="X189" s="6"/>
      <c r="Y189" s="6"/>
      <c r="Z189" s="6"/>
    </row>
    <row r="190" spans="1:26" ht="15.75" customHeight="1">
      <c r="A190" s="6"/>
      <c r="B190" s="6"/>
      <c r="C190" s="6"/>
      <c r="D190" s="6"/>
      <c r="E190" s="6"/>
      <c r="F190" s="6"/>
      <c r="G190" s="6"/>
      <c r="H190" s="6"/>
      <c r="I190" s="6"/>
      <c r="J190" s="6"/>
      <c r="K190" s="6"/>
      <c r="L190" s="6"/>
      <c r="M190" s="6"/>
      <c r="N190" s="6"/>
      <c r="O190" s="6"/>
      <c r="P190" s="6"/>
      <c r="Q190" s="6"/>
      <c r="R190" s="6"/>
      <c r="S190" s="6"/>
      <c r="T190" s="6"/>
      <c r="U190" s="6"/>
      <c r="V190" s="6"/>
      <c r="W190" s="6"/>
      <c r="X190" s="6"/>
      <c r="Y190" s="6"/>
      <c r="Z190" s="6"/>
    </row>
    <row r="191" spans="1:26" ht="15.75" customHeight="1">
      <c r="A191" s="6"/>
      <c r="B191" s="6"/>
      <c r="C191" s="6"/>
      <c r="D191" s="6"/>
      <c r="E191" s="6"/>
      <c r="F191" s="6"/>
      <c r="G191" s="6"/>
      <c r="H191" s="6"/>
      <c r="I191" s="6"/>
      <c r="J191" s="6"/>
      <c r="K191" s="6"/>
      <c r="L191" s="6"/>
      <c r="M191" s="6"/>
      <c r="N191" s="6"/>
      <c r="O191" s="6"/>
      <c r="P191" s="6"/>
      <c r="Q191" s="6"/>
      <c r="R191" s="6"/>
      <c r="S191" s="6"/>
      <c r="T191" s="6"/>
      <c r="U191" s="6"/>
      <c r="V191" s="6"/>
      <c r="W191" s="6"/>
      <c r="X191" s="6"/>
      <c r="Y191" s="6"/>
      <c r="Z191" s="6"/>
    </row>
    <row r="192" spans="1:26" ht="15.75" customHeight="1">
      <c r="A192" s="6"/>
      <c r="B192" s="6"/>
      <c r="C192" s="6"/>
      <c r="D192" s="6"/>
      <c r="E192" s="6"/>
      <c r="F192" s="6"/>
      <c r="G192" s="6"/>
      <c r="H192" s="6"/>
      <c r="I192" s="6"/>
      <c r="J192" s="6"/>
      <c r="K192" s="6"/>
      <c r="L192" s="6"/>
      <c r="M192" s="6"/>
      <c r="N192" s="6"/>
      <c r="O192" s="6"/>
      <c r="P192" s="6"/>
      <c r="Q192" s="6"/>
      <c r="R192" s="6"/>
      <c r="S192" s="6"/>
      <c r="T192" s="6"/>
      <c r="U192" s="6"/>
      <c r="V192" s="6"/>
      <c r="W192" s="6"/>
      <c r="X192" s="6"/>
      <c r="Y192" s="6"/>
      <c r="Z192" s="6"/>
    </row>
    <row r="193" spans="1:26" ht="15.75" customHeight="1">
      <c r="A193" s="6"/>
      <c r="B193" s="6"/>
      <c r="C193" s="6"/>
      <c r="D193" s="6"/>
      <c r="E193" s="6"/>
      <c r="F193" s="6"/>
      <c r="G193" s="6"/>
      <c r="H193" s="6"/>
      <c r="I193" s="6"/>
      <c r="J193" s="6"/>
      <c r="K193" s="6"/>
      <c r="L193" s="6"/>
      <c r="M193" s="6"/>
      <c r="N193" s="6"/>
      <c r="O193" s="6"/>
      <c r="P193" s="6"/>
      <c r="Q193" s="6"/>
      <c r="R193" s="6"/>
      <c r="S193" s="6"/>
      <c r="T193" s="6"/>
      <c r="U193" s="6"/>
      <c r="V193" s="6"/>
      <c r="W193" s="6"/>
      <c r="X193" s="6"/>
      <c r="Y193" s="6"/>
      <c r="Z193" s="6"/>
    </row>
    <row r="194" spans="1:26" ht="15.75" customHeight="1">
      <c r="A194" s="6"/>
      <c r="B194" s="6"/>
      <c r="C194" s="6"/>
      <c r="D194" s="6"/>
      <c r="E194" s="6"/>
      <c r="F194" s="6"/>
      <c r="G194" s="6"/>
      <c r="H194" s="6"/>
      <c r="I194" s="6"/>
      <c r="J194" s="6"/>
      <c r="K194" s="6"/>
      <c r="L194" s="6"/>
      <c r="M194" s="6"/>
      <c r="N194" s="6"/>
      <c r="O194" s="6"/>
      <c r="P194" s="6"/>
      <c r="Q194" s="6"/>
      <c r="R194" s="6"/>
      <c r="S194" s="6"/>
      <c r="T194" s="6"/>
      <c r="U194" s="6"/>
      <c r="V194" s="6"/>
      <c r="W194" s="6"/>
      <c r="X194" s="6"/>
      <c r="Y194" s="6"/>
      <c r="Z194" s="6"/>
    </row>
    <row r="195" spans="1:26" ht="15.75" customHeight="1">
      <c r="A195" s="6"/>
      <c r="B195" s="6"/>
      <c r="C195" s="6"/>
      <c r="D195" s="6"/>
      <c r="E195" s="6"/>
      <c r="F195" s="6"/>
      <c r="G195" s="6"/>
      <c r="H195" s="6"/>
      <c r="I195" s="6"/>
      <c r="J195" s="6"/>
      <c r="K195" s="6"/>
      <c r="L195" s="6"/>
      <c r="M195" s="6"/>
      <c r="N195" s="6"/>
      <c r="O195" s="6"/>
      <c r="P195" s="6"/>
      <c r="Q195" s="6"/>
      <c r="R195" s="6"/>
      <c r="S195" s="6"/>
      <c r="T195" s="6"/>
      <c r="U195" s="6"/>
      <c r="V195" s="6"/>
      <c r="W195" s="6"/>
      <c r="X195" s="6"/>
      <c r="Y195" s="6"/>
      <c r="Z195" s="6"/>
    </row>
    <row r="196" spans="1:26" ht="15.75" customHeight="1">
      <c r="A196" s="6"/>
      <c r="B196" s="6"/>
      <c r="C196" s="6"/>
      <c r="D196" s="6"/>
      <c r="E196" s="6"/>
      <c r="F196" s="6"/>
      <c r="G196" s="6"/>
      <c r="H196" s="6"/>
      <c r="I196" s="6"/>
      <c r="J196" s="6"/>
      <c r="K196" s="6"/>
      <c r="L196" s="6"/>
      <c r="M196" s="6"/>
      <c r="N196" s="6"/>
      <c r="O196" s="6"/>
      <c r="P196" s="6"/>
      <c r="Q196" s="6"/>
      <c r="R196" s="6"/>
      <c r="S196" s="6"/>
      <c r="T196" s="6"/>
      <c r="U196" s="6"/>
      <c r="V196" s="6"/>
      <c r="W196" s="6"/>
      <c r="X196" s="6"/>
      <c r="Y196" s="6"/>
      <c r="Z196" s="6"/>
    </row>
    <row r="197" spans="1:26" ht="15.75" customHeight="1">
      <c r="A197" s="6"/>
      <c r="B197" s="6"/>
      <c r="C197" s="6"/>
      <c r="D197" s="6"/>
      <c r="E197" s="6"/>
      <c r="F197" s="6"/>
      <c r="G197" s="6"/>
      <c r="H197" s="6"/>
      <c r="I197" s="6"/>
      <c r="J197" s="6"/>
      <c r="K197" s="6"/>
      <c r="L197" s="6"/>
      <c r="M197" s="6"/>
      <c r="N197" s="6"/>
      <c r="O197" s="6"/>
      <c r="P197" s="6"/>
      <c r="Q197" s="6"/>
      <c r="R197" s="6"/>
      <c r="S197" s="6"/>
      <c r="T197" s="6"/>
      <c r="U197" s="6"/>
      <c r="V197" s="6"/>
      <c r="W197" s="6"/>
      <c r="X197" s="6"/>
      <c r="Y197" s="6"/>
      <c r="Z197" s="6"/>
    </row>
    <row r="198" spans="1:26" ht="15.75" customHeight="1">
      <c r="A198" s="6"/>
      <c r="B198" s="6"/>
      <c r="C198" s="6"/>
      <c r="D198" s="6"/>
      <c r="E198" s="6"/>
      <c r="F198" s="6"/>
      <c r="G198" s="6"/>
      <c r="H198" s="6"/>
      <c r="I198" s="6"/>
      <c r="J198" s="6"/>
      <c r="K198" s="6"/>
      <c r="L198" s="6"/>
      <c r="M198" s="6"/>
      <c r="N198" s="6"/>
      <c r="O198" s="6"/>
      <c r="P198" s="6"/>
      <c r="Q198" s="6"/>
      <c r="R198" s="6"/>
      <c r="S198" s="6"/>
      <c r="T198" s="6"/>
      <c r="U198" s="6"/>
      <c r="V198" s="6"/>
      <c r="W198" s="6"/>
      <c r="X198" s="6"/>
      <c r="Y198" s="6"/>
      <c r="Z198" s="6"/>
    </row>
    <row r="199" spans="1:26" ht="15.75" customHeight="1">
      <c r="A199" s="6"/>
      <c r="B199" s="6"/>
      <c r="C199" s="6"/>
      <c r="D199" s="6"/>
      <c r="E199" s="6"/>
      <c r="F199" s="6"/>
      <c r="G199" s="6"/>
      <c r="H199" s="6"/>
      <c r="I199" s="6"/>
      <c r="J199" s="6"/>
      <c r="K199" s="6"/>
      <c r="L199" s="6"/>
      <c r="M199" s="6"/>
      <c r="N199" s="6"/>
      <c r="O199" s="6"/>
      <c r="P199" s="6"/>
      <c r="Q199" s="6"/>
      <c r="R199" s="6"/>
      <c r="S199" s="6"/>
      <c r="T199" s="6"/>
      <c r="U199" s="6"/>
      <c r="V199" s="6"/>
      <c r="W199" s="6"/>
      <c r="X199" s="6"/>
      <c r="Y199" s="6"/>
      <c r="Z199" s="6"/>
    </row>
    <row r="200" spans="1:26" ht="15.75" customHeight="1">
      <c r="A200" s="6"/>
      <c r="B200" s="6"/>
      <c r="C200" s="6"/>
      <c r="D200" s="6"/>
      <c r="E200" s="6"/>
      <c r="F200" s="6"/>
      <c r="G200" s="6"/>
      <c r="H200" s="6"/>
      <c r="I200" s="6"/>
      <c r="J200" s="6"/>
      <c r="K200" s="6"/>
      <c r="L200" s="6"/>
      <c r="M200" s="6"/>
      <c r="N200" s="6"/>
      <c r="O200" s="6"/>
      <c r="P200" s="6"/>
      <c r="Q200" s="6"/>
      <c r="R200" s="6"/>
      <c r="S200" s="6"/>
      <c r="T200" s="6"/>
      <c r="U200" s="6"/>
      <c r="V200" s="6"/>
      <c r="W200" s="6"/>
      <c r="X200" s="6"/>
      <c r="Y200" s="6"/>
      <c r="Z200" s="6"/>
    </row>
    <row r="201" spans="1:26" ht="15.75" customHeight="1">
      <c r="A201" s="6"/>
      <c r="B201" s="6"/>
      <c r="C201" s="6"/>
      <c r="D201" s="6"/>
      <c r="E201" s="6"/>
      <c r="F201" s="6"/>
      <c r="G201" s="6"/>
      <c r="H201" s="6"/>
      <c r="I201" s="6"/>
      <c r="J201" s="6"/>
      <c r="K201" s="6"/>
      <c r="L201" s="6"/>
      <c r="M201" s="6"/>
      <c r="N201" s="6"/>
      <c r="O201" s="6"/>
      <c r="P201" s="6"/>
      <c r="Q201" s="6"/>
      <c r="R201" s="6"/>
      <c r="S201" s="6"/>
      <c r="T201" s="6"/>
      <c r="U201" s="6"/>
      <c r="V201" s="6"/>
      <c r="W201" s="6"/>
      <c r="X201" s="6"/>
      <c r="Y201" s="6"/>
      <c r="Z201" s="6"/>
    </row>
    <row r="202" spans="1:26" ht="15.75" customHeight="1">
      <c r="A202" s="6"/>
      <c r="B202" s="6"/>
      <c r="C202" s="6"/>
      <c r="D202" s="6"/>
      <c r="E202" s="6"/>
      <c r="F202" s="6"/>
      <c r="G202" s="6"/>
      <c r="H202" s="6"/>
      <c r="I202" s="6"/>
      <c r="J202" s="6"/>
      <c r="K202" s="6"/>
      <c r="L202" s="6"/>
      <c r="M202" s="6"/>
      <c r="N202" s="6"/>
      <c r="O202" s="6"/>
      <c r="P202" s="6"/>
      <c r="Q202" s="6"/>
      <c r="R202" s="6"/>
      <c r="S202" s="6"/>
      <c r="T202" s="6"/>
      <c r="U202" s="6"/>
      <c r="V202" s="6"/>
      <c r="W202" s="6"/>
      <c r="X202" s="6"/>
      <c r="Y202" s="6"/>
      <c r="Z202" s="6"/>
    </row>
    <row r="203" spans="1:26" ht="15.75" customHeight="1">
      <c r="A203" s="6"/>
      <c r="B203" s="6"/>
      <c r="C203" s="6"/>
      <c r="D203" s="6"/>
      <c r="E203" s="6"/>
      <c r="F203" s="6"/>
      <c r="G203" s="6"/>
      <c r="H203" s="6"/>
      <c r="I203" s="6"/>
      <c r="J203" s="6"/>
      <c r="K203" s="6"/>
      <c r="L203" s="6"/>
      <c r="M203" s="6"/>
      <c r="N203" s="6"/>
      <c r="O203" s="6"/>
      <c r="P203" s="6"/>
      <c r="Q203" s="6"/>
      <c r="R203" s="6"/>
      <c r="S203" s="6"/>
      <c r="T203" s="6"/>
      <c r="U203" s="6"/>
      <c r="V203" s="6"/>
      <c r="W203" s="6"/>
      <c r="X203" s="6"/>
      <c r="Y203" s="6"/>
      <c r="Z203" s="6"/>
    </row>
    <row r="204" spans="1:26" ht="15.75" customHeight="1">
      <c r="A204" s="6"/>
      <c r="B204" s="6"/>
      <c r="C204" s="6"/>
      <c r="D204" s="6"/>
      <c r="E204" s="6"/>
      <c r="F204" s="6"/>
      <c r="G204" s="6"/>
      <c r="H204" s="6"/>
      <c r="I204" s="6"/>
      <c r="J204" s="6"/>
      <c r="K204" s="6"/>
      <c r="L204" s="6"/>
      <c r="M204" s="6"/>
      <c r="N204" s="6"/>
      <c r="O204" s="6"/>
      <c r="P204" s="6"/>
      <c r="Q204" s="6"/>
      <c r="R204" s="6"/>
      <c r="S204" s="6"/>
      <c r="T204" s="6"/>
      <c r="U204" s="6"/>
      <c r="V204" s="6"/>
      <c r="W204" s="6"/>
      <c r="X204" s="6"/>
      <c r="Y204" s="6"/>
      <c r="Z204" s="6"/>
    </row>
    <row r="205" spans="1:26" ht="15.75" customHeight="1">
      <c r="A205" s="6"/>
      <c r="B205" s="6"/>
      <c r="C205" s="6"/>
      <c r="D205" s="6"/>
      <c r="E205" s="6"/>
      <c r="F205" s="6"/>
      <c r="G205" s="6"/>
      <c r="H205" s="6"/>
      <c r="I205" s="6"/>
      <c r="J205" s="6"/>
      <c r="K205" s="6"/>
      <c r="L205" s="6"/>
      <c r="M205" s="6"/>
      <c r="N205" s="6"/>
      <c r="O205" s="6"/>
      <c r="P205" s="6"/>
      <c r="Q205" s="6"/>
      <c r="R205" s="6"/>
      <c r="S205" s="6"/>
      <c r="T205" s="6"/>
      <c r="U205" s="6"/>
      <c r="V205" s="6"/>
      <c r="W205" s="6"/>
      <c r="X205" s="6"/>
      <c r="Y205" s="6"/>
      <c r="Z205" s="6"/>
    </row>
    <row r="206" spans="1:26" ht="15.75" customHeight="1">
      <c r="A206" s="6"/>
      <c r="B206" s="6"/>
      <c r="C206" s="6"/>
      <c r="D206" s="6"/>
      <c r="E206" s="6"/>
      <c r="F206" s="6"/>
      <c r="G206" s="6"/>
      <c r="H206" s="6"/>
      <c r="I206" s="6"/>
      <c r="J206" s="6"/>
      <c r="K206" s="6"/>
      <c r="L206" s="6"/>
      <c r="M206" s="6"/>
      <c r="N206" s="6"/>
      <c r="O206" s="6"/>
      <c r="P206" s="6"/>
      <c r="Q206" s="6"/>
      <c r="R206" s="6"/>
      <c r="S206" s="6"/>
      <c r="T206" s="6"/>
      <c r="U206" s="6"/>
      <c r="V206" s="6"/>
      <c r="W206" s="6"/>
      <c r="X206" s="6"/>
      <c r="Y206" s="6"/>
      <c r="Z206" s="6"/>
    </row>
    <row r="207" spans="1:26" ht="15.75" customHeight="1">
      <c r="A207" s="6"/>
      <c r="B207" s="6"/>
      <c r="C207" s="6"/>
      <c r="D207" s="6"/>
      <c r="E207" s="6"/>
      <c r="F207" s="6"/>
      <c r="G207" s="6"/>
      <c r="H207" s="6"/>
      <c r="I207" s="6"/>
      <c r="J207" s="6"/>
      <c r="K207" s="6"/>
      <c r="L207" s="6"/>
      <c r="M207" s="6"/>
      <c r="N207" s="6"/>
      <c r="O207" s="6"/>
      <c r="P207" s="6"/>
      <c r="Q207" s="6"/>
      <c r="R207" s="6"/>
      <c r="S207" s="6"/>
      <c r="T207" s="6"/>
      <c r="U207" s="6"/>
      <c r="V207" s="6"/>
      <c r="W207" s="6"/>
      <c r="X207" s="6"/>
      <c r="Y207" s="6"/>
      <c r="Z207" s="6"/>
    </row>
    <row r="208" spans="1:26" ht="15.75" customHeight="1">
      <c r="A208" s="6"/>
      <c r="B208" s="6"/>
      <c r="C208" s="6"/>
      <c r="D208" s="6"/>
      <c r="E208" s="6"/>
      <c r="F208" s="6"/>
      <c r="G208" s="6"/>
      <c r="H208" s="6"/>
      <c r="I208" s="6"/>
      <c r="J208" s="6"/>
      <c r="K208" s="6"/>
      <c r="L208" s="6"/>
      <c r="M208" s="6"/>
      <c r="N208" s="6"/>
      <c r="O208" s="6"/>
      <c r="P208" s="6"/>
      <c r="Q208" s="6"/>
      <c r="R208" s="6"/>
      <c r="S208" s="6"/>
      <c r="T208" s="6"/>
      <c r="U208" s="6"/>
      <c r="V208" s="6"/>
      <c r="W208" s="6"/>
      <c r="X208" s="6"/>
      <c r="Y208" s="6"/>
      <c r="Z208" s="6"/>
    </row>
    <row r="209" spans="1:26" ht="15.75" customHeight="1">
      <c r="A209" s="6"/>
      <c r="B209" s="6"/>
      <c r="C209" s="6"/>
      <c r="D209" s="6"/>
      <c r="E209" s="6"/>
      <c r="F209" s="6"/>
      <c r="G209" s="6"/>
      <c r="H209" s="6"/>
      <c r="I209" s="6"/>
      <c r="J209" s="6"/>
      <c r="K209" s="6"/>
      <c r="L209" s="6"/>
      <c r="M209" s="6"/>
      <c r="N209" s="6"/>
      <c r="O209" s="6"/>
      <c r="P209" s="6"/>
      <c r="Q209" s="6"/>
      <c r="R209" s="6"/>
      <c r="S209" s="6"/>
      <c r="T209" s="6"/>
      <c r="U209" s="6"/>
      <c r="V209" s="6"/>
      <c r="W209" s="6"/>
      <c r="X209" s="6"/>
      <c r="Y209" s="6"/>
      <c r="Z209" s="6"/>
    </row>
    <row r="210" spans="1:26" ht="15.75" customHeight="1">
      <c r="A210" s="6"/>
      <c r="B210" s="6"/>
      <c r="C210" s="6"/>
      <c r="D210" s="6"/>
      <c r="E210" s="6"/>
      <c r="F210" s="6"/>
      <c r="G210" s="6"/>
      <c r="H210" s="6"/>
      <c r="I210" s="6"/>
      <c r="J210" s="6"/>
      <c r="K210" s="6"/>
      <c r="L210" s="6"/>
      <c r="M210" s="6"/>
      <c r="N210" s="6"/>
      <c r="O210" s="6"/>
      <c r="P210" s="6"/>
      <c r="Q210" s="6"/>
      <c r="R210" s="6"/>
      <c r="S210" s="6"/>
      <c r="T210" s="6"/>
      <c r="U210" s="6"/>
      <c r="V210" s="6"/>
      <c r="W210" s="6"/>
      <c r="X210" s="6"/>
      <c r="Y210" s="6"/>
      <c r="Z210" s="6"/>
    </row>
    <row r="211" spans="1:26" ht="15.75" customHeight="1">
      <c r="A211" s="6"/>
      <c r="B211" s="6"/>
      <c r="C211" s="6"/>
      <c r="D211" s="6"/>
      <c r="E211" s="6"/>
      <c r="F211" s="6"/>
      <c r="G211" s="6"/>
      <c r="H211" s="6"/>
      <c r="I211" s="6"/>
      <c r="J211" s="6"/>
      <c r="K211" s="6"/>
      <c r="L211" s="6"/>
      <c r="M211" s="6"/>
      <c r="N211" s="6"/>
      <c r="O211" s="6"/>
      <c r="P211" s="6"/>
      <c r="Q211" s="6"/>
      <c r="R211" s="6"/>
      <c r="S211" s="6"/>
      <c r="T211" s="6"/>
      <c r="U211" s="6"/>
      <c r="V211" s="6"/>
      <c r="W211" s="6"/>
      <c r="X211" s="6"/>
      <c r="Y211" s="6"/>
      <c r="Z211" s="6"/>
    </row>
    <row r="212" spans="1:26" ht="15.75" customHeight="1">
      <c r="A212" s="6"/>
      <c r="B212" s="6"/>
      <c r="C212" s="6"/>
      <c r="D212" s="6"/>
      <c r="E212" s="6"/>
      <c r="F212" s="6"/>
      <c r="G212" s="6"/>
      <c r="H212" s="6"/>
      <c r="I212" s="6"/>
      <c r="J212" s="6"/>
      <c r="K212" s="6"/>
      <c r="L212" s="6"/>
      <c r="M212" s="6"/>
      <c r="N212" s="6"/>
      <c r="O212" s="6"/>
      <c r="P212" s="6"/>
      <c r="Q212" s="6"/>
      <c r="R212" s="6"/>
      <c r="S212" s="6"/>
      <c r="T212" s="6"/>
      <c r="U212" s="6"/>
      <c r="V212" s="6"/>
      <c r="W212" s="6"/>
      <c r="X212" s="6"/>
      <c r="Y212" s="6"/>
      <c r="Z212" s="6"/>
    </row>
    <row r="213" spans="1:26" ht="15.75" customHeight="1">
      <c r="A213" s="6"/>
      <c r="B213" s="6"/>
      <c r="C213" s="6"/>
      <c r="D213" s="6"/>
      <c r="E213" s="6"/>
      <c r="F213" s="6"/>
      <c r="G213" s="6"/>
      <c r="H213" s="6"/>
      <c r="I213" s="6"/>
      <c r="J213" s="6"/>
      <c r="K213" s="6"/>
      <c r="L213" s="6"/>
      <c r="M213" s="6"/>
      <c r="N213" s="6"/>
      <c r="O213" s="6"/>
      <c r="P213" s="6"/>
      <c r="Q213" s="6"/>
      <c r="R213" s="6"/>
      <c r="S213" s="6"/>
      <c r="T213" s="6"/>
      <c r="U213" s="6"/>
      <c r="V213" s="6"/>
      <c r="W213" s="6"/>
      <c r="X213" s="6"/>
      <c r="Y213" s="6"/>
      <c r="Z213" s="6"/>
    </row>
    <row r="214" spans="1:26" ht="15.75" customHeight="1">
      <c r="A214" s="6"/>
      <c r="B214" s="6"/>
      <c r="C214" s="6"/>
      <c r="D214" s="6"/>
      <c r="E214" s="6"/>
      <c r="F214" s="6"/>
      <c r="G214" s="6"/>
      <c r="H214" s="6"/>
      <c r="I214" s="6"/>
      <c r="J214" s="6"/>
      <c r="K214" s="6"/>
      <c r="L214" s="6"/>
      <c r="M214" s="6"/>
      <c r="N214" s="6"/>
      <c r="O214" s="6"/>
      <c r="P214" s="6"/>
      <c r="Q214" s="6"/>
      <c r="R214" s="6"/>
      <c r="S214" s="6"/>
      <c r="T214" s="6"/>
      <c r="U214" s="6"/>
      <c r="V214" s="6"/>
      <c r="W214" s="6"/>
      <c r="X214" s="6"/>
      <c r="Y214" s="6"/>
      <c r="Z214" s="6"/>
    </row>
    <row r="215" spans="1:26" ht="15.75" customHeight="1">
      <c r="A215" s="6"/>
      <c r="B215" s="6"/>
      <c r="C215" s="6"/>
      <c r="D215" s="6"/>
      <c r="E215" s="6"/>
      <c r="F215" s="6"/>
      <c r="G215" s="6"/>
      <c r="H215" s="6"/>
      <c r="I215" s="6"/>
      <c r="J215" s="6"/>
      <c r="K215" s="6"/>
      <c r="L215" s="6"/>
      <c r="M215" s="6"/>
      <c r="N215" s="6"/>
      <c r="O215" s="6"/>
      <c r="P215" s="6"/>
      <c r="Q215" s="6"/>
      <c r="R215" s="6"/>
      <c r="S215" s="6"/>
      <c r="T215" s="6"/>
      <c r="U215" s="6"/>
      <c r="V215" s="6"/>
      <c r="W215" s="6"/>
      <c r="X215" s="6"/>
      <c r="Y215" s="6"/>
      <c r="Z215" s="6"/>
    </row>
    <row r="216" spans="1:26" ht="15.75" customHeight="1">
      <c r="A216" s="6"/>
      <c r="B216" s="6"/>
      <c r="C216" s="6"/>
      <c r="D216" s="6"/>
      <c r="E216" s="6"/>
      <c r="F216" s="6"/>
      <c r="G216" s="6"/>
      <c r="H216" s="6"/>
      <c r="I216" s="6"/>
      <c r="J216" s="6"/>
      <c r="K216" s="6"/>
      <c r="L216" s="6"/>
      <c r="M216" s="6"/>
      <c r="N216" s="6"/>
      <c r="O216" s="6"/>
      <c r="P216" s="6"/>
      <c r="Q216" s="6"/>
      <c r="R216" s="6"/>
      <c r="S216" s="6"/>
      <c r="T216" s="6"/>
      <c r="U216" s="6"/>
      <c r="V216" s="6"/>
      <c r="W216" s="6"/>
      <c r="X216" s="6"/>
      <c r="Y216" s="6"/>
      <c r="Z216" s="6"/>
    </row>
    <row r="217" spans="1:26" ht="15.75" customHeight="1">
      <c r="A217" s="6"/>
      <c r="B217" s="6"/>
      <c r="C217" s="6"/>
      <c r="D217" s="6"/>
      <c r="E217" s="6"/>
      <c r="F217" s="6"/>
      <c r="G217" s="6"/>
      <c r="H217" s="6"/>
      <c r="I217" s="6"/>
      <c r="J217" s="6"/>
      <c r="K217" s="6"/>
      <c r="L217" s="6"/>
      <c r="M217" s="6"/>
      <c r="N217" s="6"/>
      <c r="O217" s="6"/>
      <c r="P217" s="6"/>
      <c r="Q217" s="6"/>
      <c r="R217" s="6"/>
      <c r="S217" s="6"/>
      <c r="T217" s="6"/>
      <c r="U217" s="6"/>
      <c r="V217" s="6"/>
      <c r="W217" s="6"/>
      <c r="X217" s="6"/>
      <c r="Y217" s="6"/>
      <c r="Z217" s="6"/>
    </row>
    <row r="218" spans="1:26" ht="15.75" customHeight="1">
      <c r="A218" s="6"/>
      <c r="B218" s="6"/>
      <c r="C218" s="6"/>
      <c r="D218" s="6"/>
      <c r="E218" s="6"/>
      <c r="F218" s="6"/>
      <c r="G218" s="6"/>
      <c r="H218" s="6"/>
      <c r="I218" s="6"/>
      <c r="J218" s="6"/>
      <c r="K218" s="6"/>
      <c r="L218" s="6"/>
      <c r="M218" s="6"/>
      <c r="N218" s="6"/>
      <c r="O218" s="6"/>
      <c r="P218" s="6"/>
      <c r="Q218" s="6"/>
      <c r="R218" s="6"/>
      <c r="S218" s="6"/>
      <c r="T218" s="6"/>
      <c r="U218" s="6"/>
      <c r="V218" s="6"/>
      <c r="W218" s="6"/>
      <c r="X218" s="6"/>
      <c r="Y218" s="6"/>
      <c r="Z218" s="6"/>
    </row>
    <row r="219" spans="1:26" ht="15.75" customHeight="1">
      <c r="A219" s="6"/>
      <c r="B219" s="6"/>
      <c r="C219" s="6"/>
      <c r="D219" s="6"/>
      <c r="E219" s="6"/>
      <c r="F219" s="6"/>
      <c r="G219" s="6"/>
      <c r="H219" s="6"/>
      <c r="I219" s="6"/>
      <c r="J219" s="6"/>
      <c r="K219" s="6"/>
      <c r="L219" s="6"/>
      <c r="M219" s="6"/>
      <c r="N219" s="6"/>
      <c r="O219" s="6"/>
      <c r="P219" s="6"/>
      <c r="Q219" s="6"/>
      <c r="R219" s="6"/>
      <c r="S219" s="6"/>
      <c r="T219" s="6"/>
      <c r="U219" s="6"/>
      <c r="V219" s="6"/>
      <c r="W219" s="6"/>
      <c r="X219" s="6"/>
      <c r="Y219" s="6"/>
      <c r="Z219" s="6"/>
    </row>
    <row r="220" spans="1:26" ht="15.75" customHeight="1">
      <c r="A220" s="6"/>
      <c r="B220" s="6"/>
      <c r="C220" s="6"/>
      <c r="D220" s="6"/>
      <c r="E220" s="6"/>
      <c r="F220" s="6"/>
      <c r="G220" s="6"/>
      <c r="H220" s="6"/>
      <c r="I220" s="6"/>
      <c r="J220" s="6"/>
      <c r="K220" s="6"/>
      <c r="L220" s="6"/>
      <c r="M220" s="6"/>
      <c r="N220" s="6"/>
      <c r="O220" s="6"/>
      <c r="P220" s="6"/>
      <c r="Q220" s="6"/>
      <c r="R220" s="6"/>
      <c r="S220" s="6"/>
      <c r="T220" s="6"/>
      <c r="U220" s="6"/>
      <c r="V220" s="6"/>
      <c r="W220" s="6"/>
      <c r="X220" s="6"/>
      <c r="Y220" s="6"/>
      <c r="Z220" s="6"/>
    </row>
    <row r="221" spans="1:26" ht="15.75" customHeight="1">
      <c r="A221" s="6"/>
      <c r="B221" s="6"/>
      <c r="C221" s="6"/>
      <c r="D221" s="6"/>
      <c r="E221" s="6"/>
      <c r="F221" s="6"/>
      <c r="G221" s="6"/>
      <c r="H221" s="6"/>
      <c r="I221" s="6"/>
      <c r="J221" s="6"/>
      <c r="K221" s="6"/>
      <c r="L221" s="6"/>
      <c r="M221" s="6"/>
      <c r="N221" s="6"/>
      <c r="O221" s="6"/>
      <c r="P221" s="6"/>
      <c r="Q221" s="6"/>
      <c r="R221" s="6"/>
      <c r="S221" s="6"/>
      <c r="T221" s="6"/>
      <c r="U221" s="6"/>
      <c r="V221" s="6"/>
      <c r="W221" s="6"/>
      <c r="X221" s="6"/>
      <c r="Y221" s="6"/>
      <c r="Z221" s="6"/>
    </row>
    <row r="222" spans="1:26" ht="15.75" customHeight="1">
      <c r="A222" s="6"/>
      <c r="B222" s="6"/>
      <c r="C222" s="6"/>
      <c r="D222" s="6"/>
      <c r="E222" s="6"/>
      <c r="F222" s="6"/>
      <c r="G222" s="6"/>
      <c r="H222" s="6"/>
      <c r="I222" s="6"/>
      <c r="J222" s="6"/>
      <c r="K222" s="6"/>
      <c r="L222" s="6"/>
      <c r="M222" s="6"/>
      <c r="N222" s="6"/>
      <c r="O222" s="6"/>
      <c r="P222" s="6"/>
      <c r="Q222" s="6"/>
      <c r="R222" s="6"/>
      <c r="S222" s="6"/>
      <c r="T222" s="6"/>
      <c r="U222" s="6"/>
      <c r="V222" s="6"/>
      <c r="W222" s="6"/>
      <c r="X222" s="6"/>
      <c r="Y222" s="6"/>
      <c r="Z222" s="6"/>
    </row>
    <row r="223" spans="1:26" ht="15.75" customHeight="1">
      <c r="A223" s="6"/>
      <c r="B223" s="6"/>
      <c r="C223" s="6"/>
      <c r="D223" s="6"/>
      <c r="E223" s="6"/>
      <c r="F223" s="6"/>
      <c r="G223" s="6"/>
      <c r="H223" s="6"/>
      <c r="I223" s="6"/>
      <c r="J223" s="6"/>
      <c r="K223" s="6"/>
      <c r="L223" s="6"/>
      <c r="M223" s="6"/>
      <c r="N223" s="6"/>
      <c r="O223" s="6"/>
      <c r="P223" s="6"/>
      <c r="Q223" s="6"/>
      <c r="R223" s="6"/>
      <c r="S223" s="6"/>
      <c r="T223" s="6"/>
      <c r="U223" s="6"/>
      <c r="V223" s="6"/>
      <c r="W223" s="6"/>
      <c r="X223" s="6"/>
      <c r="Y223" s="6"/>
      <c r="Z223" s="6"/>
    </row>
    <row r="224" spans="1:26" ht="15.75" customHeight="1">
      <c r="A224" s="6"/>
      <c r="B224" s="6"/>
      <c r="C224" s="6"/>
      <c r="D224" s="6"/>
      <c r="E224" s="6"/>
      <c r="F224" s="6"/>
      <c r="G224" s="6"/>
      <c r="H224" s="6"/>
      <c r="I224" s="6"/>
      <c r="J224" s="6"/>
      <c r="K224" s="6"/>
      <c r="L224" s="6"/>
      <c r="M224" s="6"/>
      <c r="N224" s="6"/>
      <c r="O224" s="6"/>
      <c r="P224" s="6"/>
      <c r="Q224" s="6"/>
      <c r="R224" s="6"/>
      <c r="S224" s="6"/>
      <c r="T224" s="6"/>
      <c r="U224" s="6"/>
      <c r="V224" s="6"/>
      <c r="W224" s="6"/>
      <c r="X224" s="6"/>
      <c r="Y224" s="6"/>
      <c r="Z224" s="6"/>
    </row>
    <row r="225" spans="1:26" ht="15.75" customHeight="1">
      <c r="A225" s="6"/>
      <c r="B225" s="6"/>
      <c r="C225" s="6"/>
      <c r="D225" s="6"/>
      <c r="E225" s="6"/>
      <c r="F225" s="6"/>
      <c r="G225" s="6"/>
      <c r="H225" s="6"/>
      <c r="I225" s="6"/>
      <c r="J225" s="6"/>
      <c r="K225" s="6"/>
      <c r="L225" s="6"/>
      <c r="M225" s="6"/>
      <c r="N225" s="6"/>
      <c r="O225" s="6"/>
      <c r="P225" s="6"/>
      <c r="Q225" s="6"/>
      <c r="R225" s="6"/>
      <c r="S225" s="6"/>
      <c r="T225" s="6"/>
      <c r="U225" s="6"/>
      <c r="V225" s="6"/>
      <c r="W225" s="6"/>
      <c r="X225" s="6"/>
      <c r="Y225" s="6"/>
      <c r="Z225" s="6"/>
    </row>
    <row r="226" spans="1:26" ht="15.75" customHeight="1">
      <c r="A226" s="6"/>
      <c r="B226" s="6"/>
      <c r="C226" s="6"/>
      <c r="D226" s="6"/>
      <c r="E226" s="6"/>
      <c r="F226" s="6"/>
      <c r="G226" s="6"/>
      <c r="H226" s="6"/>
      <c r="I226" s="6"/>
      <c r="J226" s="6"/>
      <c r="K226" s="6"/>
      <c r="L226" s="6"/>
      <c r="M226" s="6"/>
      <c r="N226" s="6"/>
      <c r="O226" s="6"/>
      <c r="P226" s="6"/>
      <c r="Q226" s="6"/>
      <c r="R226" s="6"/>
      <c r="S226" s="6"/>
      <c r="T226" s="6"/>
      <c r="U226" s="6"/>
      <c r="V226" s="6"/>
      <c r="W226" s="6"/>
      <c r="X226" s="6"/>
      <c r="Y226" s="6"/>
      <c r="Z226" s="6"/>
    </row>
    <row r="227" spans="1:26" ht="15.75" customHeight="1">
      <c r="A227" s="6"/>
      <c r="B227" s="6"/>
      <c r="C227" s="6"/>
      <c r="D227" s="6"/>
      <c r="E227" s="6"/>
      <c r="F227" s="6"/>
      <c r="G227" s="6"/>
      <c r="H227" s="6"/>
      <c r="I227" s="6"/>
      <c r="J227" s="6"/>
      <c r="K227" s="6"/>
      <c r="L227" s="6"/>
      <c r="M227" s="6"/>
      <c r="N227" s="6"/>
      <c r="O227" s="6"/>
      <c r="P227" s="6"/>
      <c r="Q227" s="6"/>
      <c r="R227" s="6"/>
      <c r="S227" s="6"/>
      <c r="T227" s="6"/>
      <c r="U227" s="6"/>
      <c r="V227" s="6"/>
      <c r="W227" s="6"/>
      <c r="X227" s="6"/>
      <c r="Y227" s="6"/>
      <c r="Z227" s="6"/>
    </row>
    <row r="228" spans="1:26" ht="15.75" customHeight="1">
      <c r="A228" s="6"/>
      <c r="B228" s="6"/>
      <c r="C228" s="6"/>
      <c r="D228" s="6"/>
      <c r="E228" s="6"/>
      <c r="F228" s="6"/>
      <c r="G228" s="6"/>
      <c r="H228" s="6"/>
      <c r="I228" s="6"/>
      <c r="J228" s="6"/>
      <c r="K228" s="6"/>
      <c r="L228" s="6"/>
      <c r="M228" s="6"/>
      <c r="N228" s="6"/>
      <c r="O228" s="6"/>
      <c r="P228" s="6"/>
      <c r="Q228" s="6"/>
      <c r="R228" s="6"/>
      <c r="S228" s="6"/>
      <c r="T228" s="6"/>
      <c r="U228" s="6"/>
      <c r="V228" s="6"/>
      <c r="W228" s="6"/>
      <c r="X228" s="6"/>
      <c r="Y228" s="6"/>
      <c r="Z228" s="6"/>
    </row>
    <row r="229" spans="1:26" ht="15.75" customHeight="1">
      <c r="A229" s="6"/>
      <c r="B229" s="6"/>
      <c r="C229" s="6"/>
      <c r="D229" s="6"/>
      <c r="E229" s="6"/>
      <c r="F229" s="6"/>
      <c r="G229" s="6"/>
      <c r="H229" s="6"/>
      <c r="I229" s="6"/>
      <c r="J229" s="6"/>
      <c r="K229" s="6"/>
      <c r="L229" s="6"/>
      <c r="M229" s="6"/>
      <c r="N229" s="6"/>
      <c r="O229" s="6"/>
      <c r="P229" s="6"/>
      <c r="Q229" s="6"/>
      <c r="R229" s="6"/>
      <c r="S229" s="6"/>
      <c r="T229" s="6"/>
      <c r="U229" s="6"/>
      <c r="V229" s="6"/>
      <c r="W229" s="6"/>
      <c r="X229" s="6"/>
      <c r="Y229" s="6"/>
      <c r="Z229" s="6"/>
    </row>
    <row r="230" spans="1:26" ht="15.75" customHeight="1">
      <c r="A230" s="6"/>
      <c r="B230" s="6"/>
      <c r="C230" s="6"/>
      <c r="D230" s="6"/>
      <c r="E230" s="6"/>
      <c r="F230" s="6"/>
      <c r="G230" s="6"/>
      <c r="H230" s="6"/>
      <c r="I230" s="6"/>
      <c r="J230" s="6"/>
      <c r="K230" s="6"/>
      <c r="L230" s="6"/>
      <c r="M230" s="6"/>
      <c r="N230" s="6"/>
      <c r="O230" s="6"/>
      <c r="P230" s="6"/>
      <c r="Q230" s="6"/>
      <c r="R230" s="6"/>
      <c r="S230" s="6"/>
      <c r="T230" s="6"/>
      <c r="U230" s="6"/>
      <c r="V230" s="6"/>
      <c r="W230" s="6"/>
      <c r="X230" s="6"/>
      <c r="Y230" s="6"/>
      <c r="Z230" s="6"/>
    </row>
    <row r="231" spans="1:26" ht="15.75" customHeight="1">
      <c r="A231" s="6"/>
      <c r="B231" s="6"/>
      <c r="C231" s="6"/>
      <c r="D231" s="6"/>
      <c r="E231" s="6"/>
      <c r="F231" s="6"/>
      <c r="G231" s="6"/>
      <c r="H231" s="6"/>
      <c r="I231" s="6"/>
      <c r="J231" s="6"/>
      <c r="K231" s="6"/>
      <c r="L231" s="6"/>
      <c r="M231" s="6"/>
      <c r="N231" s="6"/>
      <c r="O231" s="6"/>
      <c r="P231" s="6"/>
      <c r="Q231" s="6"/>
      <c r="R231" s="6"/>
      <c r="S231" s="6"/>
      <c r="T231" s="6"/>
      <c r="U231" s="6"/>
      <c r="V231" s="6"/>
      <c r="W231" s="6"/>
      <c r="X231" s="6"/>
      <c r="Y231" s="6"/>
      <c r="Z231" s="6"/>
    </row>
    <row r="232" spans="1:26" ht="15.75" customHeight="1">
      <c r="A232" s="6"/>
      <c r="B232" s="6"/>
      <c r="C232" s="6"/>
      <c r="D232" s="6"/>
      <c r="E232" s="6"/>
      <c r="F232" s="6"/>
      <c r="G232" s="6"/>
      <c r="H232" s="6"/>
      <c r="I232" s="6"/>
      <c r="J232" s="6"/>
      <c r="K232" s="6"/>
      <c r="L232" s="6"/>
      <c r="M232" s="6"/>
      <c r="N232" s="6"/>
      <c r="O232" s="6"/>
      <c r="P232" s="6"/>
      <c r="Q232" s="6"/>
      <c r="R232" s="6"/>
      <c r="S232" s="6"/>
      <c r="T232" s="6"/>
      <c r="U232" s="6"/>
      <c r="V232" s="6"/>
      <c r="W232" s="6"/>
      <c r="X232" s="6"/>
      <c r="Y232" s="6"/>
      <c r="Z232" s="6"/>
    </row>
    <row r="233" spans="1:26" ht="15.75" customHeight="1">
      <c r="A233" s="6"/>
      <c r="B233" s="6"/>
      <c r="C233" s="6"/>
      <c r="D233" s="6"/>
      <c r="E233" s="6"/>
      <c r="F233" s="6"/>
      <c r="G233" s="6"/>
      <c r="H233" s="6"/>
      <c r="I233" s="6"/>
      <c r="J233" s="6"/>
      <c r="K233" s="6"/>
      <c r="L233" s="6"/>
      <c r="M233" s="6"/>
      <c r="N233" s="6"/>
      <c r="O233" s="6"/>
      <c r="P233" s="6"/>
      <c r="Q233" s="6"/>
      <c r="R233" s="6"/>
      <c r="S233" s="6"/>
      <c r="T233" s="6"/>
      <c r="U233" s="6"/>
      <c r="V233" s="6"/>
      <c r="W233" s="6"/>
      <c r="X233" s="6"/>
      <c r="Y233" s="6"/>
      <c r="Z233" s="6"/>
    </row>
    <row r="234" spans="1:26" ht="15.75" customHeight="1">
      <c r="A234" s="6"/>
      <c r="B234" s="6"/>
      <c r="C234" s="6"/>
      <c r="D234" s="6"/>
      <c r="E234" s="6"/>
      <c r="F234" s="6"/>
      <c r="G234" s="6"/>
      <c r="H234" s="6"/>
      <c r="I234" s="6"/>
      <c r="J234" s="6"/>
      <c r="K234" s="6"/>
      <c r="L234" s="6"/>
      <c r="M234" s="6"/>
      <c r="N234" s="6"/>
      <c r="O234" s="6"/>
      <c r="P234" s="6"/>
      <c r="Q234" s="6"/>
      <c r="R234" s="6"/>
      <c r="S234" s="6"/>
      <c r="T234" s="6"/>
      <c r="U234" s="6"/>
      <c r="V234" s="6"/>
      <c r="W234" s="6"/>
      <c r="X234" s="6"/>
      <c r="Y234" s="6"/>
      <c r="Z234" s="6"/>
    </row>
    <row r="235" spans="1:26" ht="15.75" customHeight="1">
      <c r="A235" s="6"/>
      <c r="B235" s="6"/>
      <c r="C235" s="6"/>
      <c r="D235" s="6"/>
      <c r="E235" s="6"/>
      <c r="F235" s="6"/>
      <c r="G235" s="6"/>
      <c r="H235" s="6"/>
      <c r="I235" s="6"/>
      <c r="J235" s="6"/>
      <c r="K235" s="6"/>
      <c r="L235" s="6"/>
      <c r="M235" s="6"/>
      <c r="N235" s="6"/>
      <c r="O235" s="6"/>
      <c r="P235" s="6"/>
      <c r="Q235" s="6"/>
      <c r="R235" s="6"/>
      <c r="S235" s="6"/>
      <c r="T235" s="6"/>
      <c r="U235" s="6"/>
      <c r="V235" s="6"/>
      <c r="W235" s="6"/>
      <c r="X235" s="6"/>
      <c r="Y235" s="6"/>
      <c r="Z235" s="6"/>
    </row>
    <row r="236" spans="1:26" ht="15.75" customHeight="1">
      <c r="A236" s="6"/>
      <c r="B236" s="6"/>
      <c r="C236" s="6"/>
      <c r="D236" s="6"/>
      <c r="E236" s="6"/>
      <c r="F236" s="6"/>
      <c r="G236" s="6"/>
      <c r="H236" s="6"/>
      <c r="I236" s="6"/>
      <c r="J236" s="6"/>
      <c r="K236" s="6"/>
      <c r="L236" s="6"/>
      <c r="M236" s="6"/>
      <c r="N236" s="6"/>
      <c r="O236" s="6"/>
      <c r="P236" s="6"/>
      <c r="Q236" s="6"/>
      <c r="R236" s="6"/>
      <c r="S236" s="6"/>
      <c r="T236" s="6"/>
      <c r="U236" s="6"/>
      <c r="V236" s="6"/>
      <c r="W236" s="6"/>
      <c r="X236" s="6"/>
      <c r="Y236" s="6"/>
      <c r="Z236" s="6"/>
    </row>
    <row r="237" spans="1:26" ht="15.75" customHeight="1">
      <c r="A237" s="6"/>
      <c r="B237" s="6"/>
      <c r="C237" s="6"/>
      <c r="D237" s="6"/>
      <c r="E237" s="6"/>
      <c r="F237" s="6"/>
      <c r="G237" s="6"/>
      <c r="H237" s="6"/>
      <c r="I237" s="6"/>
      <c r="J237" s="6"/>
      <c r="K237" s="6"/>
      <c r="L237" s="6"/>
      <c r="M237" s="6"/>
      <c r="N237" s="6"/>
      <c r="O237" s="6"/>
      <c r="P237" s="6"/>
      <c r="Q237" s="6"/>
      <c r="R237" s="6"/>
      <c r="S237" s="6"/>
      <c r="T237" s="6"/>
      <c r="U237" s="6"/>
      <c r="V237" s="6"/>
      <c r="W237" s="6"/>
      <c r="X237" s="6"/>
      <c r="Y237" s="6"/>
      <c r="Z237" s="6"/>
    </row>
    <row r="238" spans="1:26" ht="15.75" customHeight="1">
      <c r="A238" s="6"/>
      <c r="B238" s="6"/>
      <c r="C238" s="6"/>
      <c r="D238" s="6"/>
      <c r="E238" s="6"/>
      <c r="F238" s="6"/>
      <c r="G238" s="6"/>
      <c r="H238" s="6"/>
      <c r="I238" s="6"/>
      <c r="J238" s="6"/>
      <c r="K238" s="6"/>
      <c r="L238" s="6"/>
      <c r="M238" s="6"/>
      <c r="N238" s="6"/>
      <c r="O238" s="6"/>
      <c r="P238" s="6"/>
      <c r="Q238" s="6"/>
      <c r="R238" s="6"/>
      <c r="S238" s="6"/>
      <c r="T238" s="6"/>
      <c r="U238" s="6"/>
      <c r="V238" s="6"/>
      <c r="W238" s="6"/>
      <c r="X238" s="6"/>
      <c r="Y238" s="6"/>
      <c r="Z238" s="6"/>
    </row>
    <row r="239" spans="1:26" ht="15.75" customHeight="1">
      <c r="A239" s="6"/>
      <c r="B239" s="6"/>
      <c r="C239" s="6"/>
      <c r="D239" s="6"/>
      <c r="E239" s="6"/>
      <c r="F239" s="6"/>
      <c r="G239" s="6"/>
      <c r="H239" s="6"/>
      <c r="I239" s="6"/>
      <c r="J239" s="6"/>
      <c r="K239" s="6"/>
      <c r="L239" s="6"/>
      <c r="M239" s="6"/>
      <c r="N239" s="6"/>
      <c r="O239" s="6"/>
      <c r="P239" s="6"/>
      <c r="Q239" s="6"/>
      <c r="R239" s="6"/>
      <c r="S239" s="6"/>
      <c r="T239" s="6"/>
      <c r="U239" s="6"/>
      <c r="V239" s="6"/>
      <c r="W239" s="6"/>
      <c r="X239" s="6"/>
      <c r="Y239" s="6"/>
      <c r="Z239" s="6"/>
    </row>
    <row r="240" spans="1:26" ht="15.75" customHeight="1">
      <c r="A240" s="6"/>
      <c r="B240" s="6"/>
      <c r="C240" s="6"/>
      <c r="D240" s="6"/>
      <c r="E240" s="6"/>
      <c r="F240" s="6"/>
      <c r="G240" s="6"/>
      <c r="H240" s="6"/>
      <c r="I240" s="6"/>
      <c r="J240" s="6"/>
      <c r="K240" s="6"/>
      <c r="L240" s="6"/>
      <c r="M240" s="6"/>
      <c r="N240" s="6"/>
      <c r="O240" s="6"/>
      <c r="P240" s="6"/>
      <c r="Q240" s="6"/>
      <c r="R240" s="6"/>
      <c r="S240" s="6"/>
      <c r="T240" s="6"/>
      <c r="U240" s="6"/>
      <c r="V240" s="6"/>
      <c r="W240" s="6"/>
      <c r="X240" s="6"/>
      <c r="Y240" s="6"/>
      <c r="Z240" s="6"/>
    </row>
    <row r="241" spans="1:26" ht="15.75" customHeight="1">
      <c r="A241" s="6"/>
      <c r="B241" s="6"/>
      <c r="C241" s="6"/>
      <c r="D241" s="6"/>
      <c r="E241" s="6"/>
      <c r="F241" s="6"/>
      <c r="G241" s="6"/>
      <c r="H241" s="6"/>
      <c r="I241" s="6"/>
      <c r="J241" s="6"/>
      <c r="K241" s="6"/>
      <c r="L241" s="6"/>
      <c r="M241" s="6"/>
      <c r="N241" s="6"/>
      <c r="O241" s="6"/>
      <c r="P241" s="6"/>
      <c r="Q241" s="6"/>
      <c r="R241" s="6"/>
      <c r="S241" s="6"/>
      <c r="T241" s="6"/>
      <c r="U241" s="6"/>
      <c r="V241" s="6"/>
      <c r="W241" s="6"/>
      <c r="X241" s="6"/>
      <c r="Y241" s="6"/>
      <c r="Z241" s="6"/>
    </row>
    <row r="242" spans="1:26" ht="15.75" customHeight="1">
      <c r="A242" s="6"/>
      <c r="B242" s="6"/>
      <c r="C242" s="6"/>
      <c r="D242" s="6"/>
      <c r="E242" s="6"/>
      <c r="F242" s="6"/>
      <c r="G242" s="6"/>
      <c r="H242" s="6"/>
      <c r="I242" s="6"/>
      <c r="J242" s="6"/>
      <c r="K242" s="6"/>
      <c r="L242" s="6"/>
      <c r="M242" s="6"/>
      <c r="N242" s="6"/>
      <c r="O242" s="6"/>
      <c r="P242" s="6"/>
      <c r="Q242" s="6"/>
      <c r="R242" s="6"/>
      <c r="S242" s="6"/>
      <c r="T242" s="6"/>
      <c r="U242" s="6"/>
      <c r="V242" s="6"/>
      <c r="W242" s="6"/>
      <c r="X242" s="6"/>
      <c r="Y242" s="6"/>
      <c r="Z242" s="6"/>
    </row>
    <row r="243" spans="1:26" ht="15.75" customHeight="1">
      <c r="A243" s="6"/>
      <c r="B243" s="6"/>
      <c r="C243" s="6"/>
      <c r="D243" s="6"/>
      <c r="E243" s="6"/>
      <c r="F243" s="6"/>
      <c r="G243" s="6"/>
      <c r="H243" s="6"/>
      <c r="I243" s="6"/>
      <c r="J243" s="6"/>
      <c r="K243" s="6"/>
      <c r="L243" s="6"/>
      <c r="M243" s="6"/>
      <c r="N243" s="6"/>
      <c r="O243" s="6"/>
      <c r="P243" s="6"/>
      <c r="Q243" s="6"/>
      <c r="R243" s="6"/>
      <c r="S243" s="6"/>
      <c r="T243" s="6"/>
      <c r="U243" s="6"/>
      <c r="V243" s="6"/>
      <c r="W243" s="6"/>
      <c r="X243" s="6"/>
      <c r="Y243" s="6"/>
      <c r="Z243" s="6"/>
    </row>
    <row r="244" spans="1:26" ht="15.75" customHeight="1">
      <c r="A244" s="6"/>
      <c r="B244" s="6"/>
      <c r="C244" s="6"/>
      <c r="D244" s="6"/>
      <c r="E244" s="6"/>
      <c r="F244" s="6"/>
      <c r="G244" s="6"/>
      <c r="H244" s="6"/>
      <c r="I244" s="6"/>
      <c r="J244" s="6"/>
      <c r="K244" s="6"/>
      <c r="L244" s="6"/>
      <c r="M244" s="6"/>
      <c r="N244" s="6"/>
      <c r="O244" s="6"/>
      <c r="P244" s="6"/>
      <c r="Q244" s="6"/>
      <c r="R244" s="6"/>
      <c r="S244" s="6"/>
      <c r="T244" s="6"/>
      <c r="U244" s="6"/>
      <c r="V244" s="6"/>
      <c r="W244" s="6"/>
      <c r="X244" s="6"/>
      <c r="Y244" s="6"/>
      <c r="Z244" s="6"/>
    </row>
    <row r="245" spans="1:26" ht="15.75" customHeight="1">
      <c r="A245" s="6"/>
      <c r="B245" s="6"/>
      <c r="C245" s="6"/>
      <c r="D245" s="6"/>
      <c r="E245" s="6"/>
      <c r="F245" s="6"/>
      <c r="G245" s="6"/>
      <c r="H245" s="6"/>
      <c r="I245" s="6"/>
      <c r="J245" s="6"/>
      <c r="K245" s="6"/>
      <c r="L245" s="6"/>
      <c r="M245" s="6"/>
      <c r="N245" s="6"/>
      <c r="O245" s="6"/>
      <c r="P245" s="6"/>
      <c r="Q245" s="6"/>
      <c r="R245" s="6"/>
      <c r="S245" s="6"/>
      <c r="T245" s="6"/>
      <c r="U245" s="6"/>
      <c r="V245" s="6"/>
      <c r="W245" s="6"/>
      <c r="X245" s="6"/>
      <c r="Y245" s="6"/>
      <c r="Z245" s="6"/>
    </row>
    <row r="246" spans="1:26" ht="15.75" customHeight="1">
      <c r="A246" s="6"/>
      <c r="B246" s="6"/>
      <c r="C246" s="6"/>
      <c r="D246" s="6"/>
      <c r="E246" s="6"/>
      <c r="F246" s="6"/>
      <c r="G246" s="6"/>
      <c r="H246" s="6"/>
      <c r="I246" s="6"/>
      <c r="J246" s="6"/>
      <c r="K246" s="6"/>
      <c r="L246" s="6"/>
      <c r="M246" s="6"/>
      <c r="N246" s="6"/>
      <c r="O246" s="6"/>
      <c r="P246" s="6"/>
      <c r="Q246" s="6"/>
      <c r="R246" s="6"/>
      <c r="S246" s="6"/>
      <c r="T246" s="6"/>
      <c r="U246" s="6"/>
      <c r="V246" s="6"/>
      <c r="W246" s="6"/>
      <c r="X246" s="6"/>
      <c r="Y246" s="6"/>
      <c r="Z246" s="6"/>
    </row>
    <row r="247" spans="1:26" ht="15.75" customHeight="1">
      <c r="A247" s="6"/>
      <c r="B247" s="6"/>
      <c r="C247" s="6"/>
      <c r="D247" s="6"/>
      <c r="E247" s="6"/>
      <c r="F247" s="6"/>
      <c r="G247" s="6"/>
      <c r="H247" s="6"/>
      <c r="I247" s="6"/>
      <c r="J247" s="6"/>
      <c r="K247" s="6"/>
      <c r="L247" s="6"/>
      <c r="M247" s="6"/>
      <c r="N247" s="6"/>
      <c r="O247" s="6"/>
      <c r="P247" s="6"/>
      <c r="Q247" s="6"/>
      <c r="R247" s="6"/>
      <c r="S247" s="6"/>
      <c r="T247" s="6"/>
      <c r="U247" s="6"/>
      <c r="V247" s="6"/>
      <c r="W247" s="6"/>
      <c r="X247" s="6"/>
      <c r="Y247" s="6"/>
      <c r="Z247" s="6"/>
    </row>
    <row r="248" spans="1:26" ht="15.75" customHeight="1">
      <c r="A248" s="6"/>
      <c r="B248" s="6"/>
      <c r="C248" s="6"/>
      <c r="D248" s="6"/>
      <c r="E248" s="6"/>
      <c r="F248" s="6"/>
      <c r="G248" s="6"/>
      <c r="H248" s="6"/>
      <c r="I248" s="6"/>
      <c r="J248" s="6"/>
      <c r="K248" s="6"/>
      <c r="L248" s="6"/>
      <c r="M248" s="6"/>
      <c r="N248" s="6"/>
      <c r="O248" s="6"/>
      <c r="P248" s="6"/>
      <c r="Q248" s="6"/>
      <c r="R248" s="6"/>
      <c r="S248" s="6"/>
      <c r="T248" s="6"/>
      <c r="U248" s="6"/>
      <c r="V248" s="6"/>
      <c r="W248" s="6"/>
      <c r="X248" s="6"/>
      <c r="Y248" s="6"/>
      <c r="Z248" s="6"/>
    </row>
    <row r="249" spans="1:26" ht="15.75" customHeight="1">
      <c r="A249" s="6"/>
      <c r="B249" s="6"/>
      <c r="C249" s="6"/>
      <c r="D249" s="6"/>
      <c r="E249" s="6"/>
      <c r="F249" s="6"/>
      <c r="G249" s="6"/>
      <c r="H249" s="6"/>
      <c r="I249" s="6"/>
      <c r="J249" s="6"/>
      <c r="K249" s="6"/>
      <c r="L249" s="6"/>
      <c r="M249" s="6"/>
      <c r="N249" s="6"/>
      <c r="O249" s="6"/>
      <c r="P249" s="6"/>
      <c r="Q249" s="6"/>
      <c r="R249" s="6"/>
      <c r="S249" s="6"/>
      <c r="T249" s="6"/>
      <c r="U249" s="6"/>
      <c r="V249" s="6"/>
      <c r="W249" s="6"/>
      <c r="X249" s="6"/>
      <c r="Y249" s="6"/>
      <c r="Z249" s="6"/>
    </row>
    <row r="250" spans="1:26" ht="15.75" customHeight="1">
      <c r="A250" s="6"/>
      <c r="B250" s="6"/>
      <c r="C250" s="6"/>
      <c r="D250" s="6"/>
      <c r="E250" s="6"/>
      <c r="F250" s="6"/>
      <c r="G250" s="6"/>
      <c r="H250" s="6"/>
      <c r="I250" s="6"/>
      <c r="J250" s="6"/>
      <c r="K250" s="6"/>
      <c r="L250" s="6"/>
      <c r="M250" s="6"/>
      <c r="N250" s="6"/>
      <c r="O250" s="6"/>
      <c r="P250" s="6"/>
      <c r="Q250" s="6"/>
      <c r="R250" s="6"/>
      <c r="S250" s="6"/>
      <c r="T250" s="6"/>
      <c r="U250" s="6"/>
      <c r="V250" s="6"/>
      <c r="W250" s="6"/>
      <c r="X250" s="6"/>
      <c r="Y250" s="6"/>
      <c r="Z250" s="6"/>
    </row>
    <row r="251" spans="1:26" ht="15.75" customHeight="1">
      <c r="A251" s="6"/>
      <c r="B251" s="6"/>
      <c r="C251" s="6"/>
      <c r="D251" s="6"/>
      <c r="E251" s="6"/>
      <c r="F251" s="6"/>
      <c r="G251" s="6"/>
      <c r="H251" s="6"/>
      <c r="I251" s="6"/>
      <c r="J251" s="6"/>
      <c r="K251" s="6"/>
      <c r="L251" s="6"/>
      <c r="M251" s="6"/>
      <c r="N251" s="6"/>
      <c r="O251" s="6"/>
      <c r="P251" s="6"/>
      <c r="Q251" s="6"/>
      <c r="R251" s="6"/>
      <c r="S251" s="6"/>
      <c r="T251" s="6"/>
      <c r="U251" s="6"/>
      <c r="V251" s="6"/>
      <c r="W251" s="6"/>
      <c r="X251" s="6"/>
      <c r="Y251" s="6"/>
      <c r="Z251" s="6"/>
    </row>
    <row r="252" spans="1:26" ht="15.75" customHeight="1">
      <c r="A252" s="6"/>
      <c r="B252" s="6"/>
      <c r="C252" s="6"/>
      <c r="D252" s="6"/>
      <c r="E252" s="6"/>
      <c r="F252" s="6"/>
      <c r="G252" s="6"/>
      <c r="H252" s="6"/>
      <c r="I252" s="6"/>
      <c r="J252" s="6"/>
      <c r="K252" s="6"/>
      <c r="L252" s="6"/>
      <c r="M252" s="6"/>
      <c r="N252" s="6"/>
      <c r="O252" s="6"/>
      <c r="P252" s="6"/>
      <c r="Q252" s="6"/>
      <c r="R252" s="6"/>
      <c r="S252" s="6"/>
      <c r="T252" s="6"/>
      <c r="U252" s="6"/>
      <c r="V252" s="6"/>
      <c r="W252" s="6"/>
      <c r="X252" s="6"/>
      <c r="Y252" s="6"/>
      <c r="Z252" s="6"/>
    </row>
    <row r="253" spans="1:26" ht="15.75" customHeight="1">
      <c r="A253" s="6"/>
      <c r="B253" s="6"/>
      <c r="C253" s="6"/>
      <c r="D253" s="6"/>
      <c r="E253" s="6"/>
      <c r="F253" s="6"/>
      <c r="G253" s="6"/>
      <c r="H253" s="6"/>
      <c r="I253" s="6"/>
      <c r="J253" s="6"/>
      <c r="K253" s="6"/>
      <c r="L253" s="6"/>
      <c r="M253" s="6"/>
      <c r="N253" s="6"/>
      <c r="O253" s="6"/>
      <c r="P253" s="6"/>
      <c r="Q253" s="6"/>
      <c r="R253" s="6"/>
      <c r="S253" s="6"/>
      <c r="T253" s="6"/>
      <c r="U253" s="6"/>
      <c r="V253" s="6"/>
      <c r="W253" s="6"/>
      <c r="X253" s="6"/>
      <c r="Y253" s="6"/>
      <c r="Z253" s="6"/>
    </row>
    <row r="254" spans="1:26" ht="15.75" customHeight="1">
      <c r="A254" s="6"/>
      <c r="B254" s="6"/>
      <c r="C254" s="6"/>
      <c r="D254" s="6"/>
      <c r="E254" s="6"/>
      <c r="F254" s="6"/>
      <c r="G254" s="6"/>
      <c r="H254" s="6"/>
      <c r="I254" s="6"/>
      <c r="J254" s="6"/>
      <c r="K254" s="6"/>
      <c r="L254" s="6"/>
      <c r="M254" s="6"/>
      <c r="N254" s="6"/>
      <c r="O254" s="6"/>
      <c r="P254" s="6"/>
      <c r="Q254" s="6"/>
      <c r="R254" s="6"/>
      <c r="S254" s="6"/>
      <c r="T254" s="6"/>
      <c r="U254" s="6"/>
      <c r="V254" s="6"/>
      <c r="W254" s="6"/>
      <c r="X254" s="6"/>
      <c r="Y254" s="6"/>
      <c r="Z254" s="6"/>
    </row>
    <row r="255" spans="1:26" ht="15.75" customHeight="1">
      <c r="A255" s="6"/>
      <c r="B255" s="6"/>
      <c r="C255" s="6"/>
      <c r="D255" s="6"/>
      <c r="E255" s="6"/>
      <c r="F255" s="6"/>
      <c r="G255" s="6"/>
      <c r="H255" s="6"/>
      <c r="I255" s="6"/>
      <c r="J255" s="6"/>
      <c r="K255" s="6"/>
      <c r="L255" s="6"/>
      <c r="M255" s="6"/>
      <c r="N255" s="6"/>
      <c r="O255" s="6"/>
      <c r="P255" s="6"/>
      <c r="Q255" s="6"/>
      <c r="R255" s="6"/>
      <c r="S255" s="6"/>
      <c r="T255" s="6"/>
      <c r="U255" s="6"/>
      <c r="V255" s="6"/>
      <c r="W255" s="6"/>
      <c r="X255" s="6"/>
      <c r="Y255" s="6"/>
      <c r="Z255" s="6"/>
    </row>
    <row r="256" spans="1:26" ht="15.75" customHeight="1">
      <c r="A256" s="6"/>
      <c r="B256" s="6"/>
      <c r="C256" s="6"/>
      <c r="D256" s="6"/>
      <c r="E256" s="6"/>
      <c r="F256" s="6"/>
      <c r="G256" s="6"/>
      <c r="H256" s="6"/>
      <c r="I256" s="6"/>
      <c r="J256" s="6"/>
      <c r="K256" s="6"/>
      <c r="L256" s="6"/>
      <c r="M256" s="6"/>
      <c r="N256" s="6"/>
      <c r="O256" s="6"/>
      <c r="P256" s="6"/>
      <c r="Q256" s="6"/>
      <c r="R256" s="6"/>
      <c r="S256" s="6"/>
      <c r="T256" s="6"/>
      <c r="U256" s="6"/>
      <c r="V256" s="6"/>
      <c r="W256" s="6"/>
      <c r="X256" s="6"/>
      <c r="Y256" s="6"/>
      <c r="Z256" s="6"/>
    </row>
    <row r="257" spans="1:26" ht="15.75" customHeight="1">
      <c r="A257" s="6"/>
      <c r="B257" s="6"/>
      <c r="C257" s="6"/>
      <c r="D257" s="6"/>
      <c r="E257" s="6"/>
      <c r="F257" s="6"/>
      <c r="G257" s="6"/>
      <c r="H257" s="6"/>
      <c r="I257" s="6"/>
      <c r="J257" s="6"/>
      <c r="K257" s="6"/>
      <c r="L257" s="6"/>
      <c r="M257" s="6"/>
      <c r="N257" s="6"/>
      <c r="O257" s="6"/>
      <c r="P257" s="6"/>
      <c r="Q257" s="6"/>
      <c r="R257" s="6"/>
      <c r="S257" s="6"/>
      <c r="T257" s="6"/>
      <c r="U257" s="6"/>
      <c r="V257" s="6"/>
      <c r="W257" s="6"/>
      <c r="X257" s="6"/>
      <c r="Y257" s="6"/>
      <c r="Z257" s="6"/>
    </row>
    <row r="258" spans="1:26" ht="15.75" customHeight="1">
      <c r="A258" s="6"/>
      <c r="B258" s="6"/>
      <c r="C258" s="6"/>
      <c r="D258" s="6"/>
      <c r="E258" s="6"/>
      <c r="F258" s="6"/>
      <c r="G258" s="6"/>
      <c r="H258" s="6"/>
      <c r="I258" s="6"/>
      <c r="J258" s="6"/>
      <c r="K258" s="6"/>
      <c r="L258" s="6"/>
      <c r="M258" s="6"/>
      <c r="N258" s="6"/>
      <c r="O258" s="6"/>
      <c r="P258" s="6"/>
      <c r="Q258" s="6"/>
      <c r="R258" s="6"/>
      <c r="S258" s="6"/>
      <c r="T258" s="6"/>
      <c r="U258" s="6"/>
      <c r="V258" s="6"/>
      <c r="W258" s="6"/>
      <c r="X258" s="6"/>
      <c r="Y258" s="6"/>
      <c r="Z258" s="6"/>
    </row>
    <row r="259" spans="1:26" ht="15.75" customHeight="1">
      <c r="A259" s="6"/>
      <c r="B259" s="6"/>
      <c r="C259" s="6"/>
      <c r="D259" s="6"/>
      <c r="E259" s="6"/>
      <c r="F259" s="6"/>
      <c r="G259" s="6"/>
      <c r="H259" s="6"/>
      <c r="I259" s="6"/>
      <c r="J259" s="6"/>
      <c r="K259" s="6"/>
      <c r="L259" s="6"/>
      <c r="M259" s="6"/>
      <c r="N259" s="6"/>
      <c r="O259" s="6"/>
      <c r="P259" s="6"/>
      <c r="Q259" s="6"/>
      <c r="R259" s="6"/>
      <c r="S259" s="6"/>
      <c r="T259" s="6"/>
      <c r="U259" s="6"/>
      <c r="V259" s="6"/>
      <c r="W259" s="6"/>
      <c r="X259" s="6"/>
      <c r="Y259" s="6"/>
      <c r="Z259" s="6"/>
    </row>
    <row r="260" spans="1:26" ht="15.75" customHeight="1">
      <c r="A260" s="6"/>
      <c r="B260" s="6"/>
      <c r="C260" s="6"/>
      <c r="D260" s="6"/>
      <c r="E260" s="6"/>
      <c r="F260" s="6"/>
      <c r="G260" s="6"/>
      <c r="H260" s="6"/>
      <c r="I260" s="6"/>
      <c r="J260" s="6"/>
      <c r="K260" s="6"/>
      <c r="L260" s="6"/>
      <c r="M260" s="6"/>
      <c r="N260" s="6"/>
      <c r="O260" s="6"/>
      <c r="P260" s="6"/>
      <c r="Q260" s="6"/>
      <c r="R260" s="6"/>
      <c r="S260" s="6"/>
      <c r="T260" s="6"/>
      <c r="U260" s="6"/>
      <c r="V260" s="6"/>
      <c r="W260" s="6"/>
      <c r="X260" s="6"/>
      <c r="Y260" s="6"/>
      <c r="Z260" s="6"/>
    </row>
    <row r="261" spans="1:26" ht="15.75" customHeight="1">
      <c r="A261" s="6"/>
      <c r="B261" s="6"/>
      <c r="C261" s="6"/>
      <c r="D261" s="6"/>
      <c r="E261" s="6"/>
      <c r="F261" s="6"/>
      <c r="G261" s="6"/>
      <c r="H261" s="6"/>
      <c r="I261" s="6"/>
      <c r="J261" s="6"/>
      <c r="K261" s="6"/>
      <c r="L261" s="6"/>
      <c r="M261" s="6"/>
      <c r="N261" s="6"/>
      <c r="O261" s="6"/>
      <c r="P261" s="6"/>
      <c r="Q261" s="6"/>
      <c r="R261" s="6"/>
      <c r="S261" s="6"/>
      <c r="T261" s="6"/>
      <c r="U261" s="6"/>
      <c r="V261" s="6"/>
      <c r="W261" s="6"/>
      <c r="X261" s="6"/>
      <c r="Y261" s="6"/>
      <c r="Z261" s="6"/>
    </row>
    <row r="262" spans="1:26" ht="15.75" customHeight="1">
      <c r="A262" s="6"/>
      <c r="B262" s="6"/>
      <c r="C262" s="6"/>
      <c r="D262" s="6"/>
      <c r="E262" s="6"/>
      <c r="F262" s="6"/>
      <c r="G262" s="6"/>
      <c r="H262" s="6"/>
      <c r="I262" s="6"/>
      <c r="J262" s="6"/>
      <c r="K262" s="6"/>
      <c r="L262" s="6"/>
      <c r="M262" s="6"/>
      <c r="N262" s="6"/>
      <c r="O262" s="6"/>
      <c r="P262" s="6"/>
      <c r="Q262" s="6"/>
      <c r="R262" s="6"/>
      <c r="S262" s="6"/>
      <c r="T262" s="6"/>
      <c r="U262" s="6"/>
      <c r="V262" s="6"/>
      <c r="W262" s="6"/>
      <c r="X262" s="6"/>
      <c r="Y262" s="6"/>
      <c r="Z262" s="6"/>
    </row>
    <row r="263" spans="1:26" ht="15.75" customHeight="1">
      <c r="A263" s="6"/>
      <c r="B263" s="6"/>
      <c r="C263" s="6"/>
      <c r="D263" s="6"/>
      <c r="E263" s="6"/>
      <c r="F263" s="6"/>
      <c r="G263" s="6"/>
      <c r="H263" s="6"/>
      <c r="I263" s="6"/>
      <c r="J263" s="6"/>
      <c r="K263" s="6"/>
      <c r="L263" s="6"/>
      <c r="M263" s="6"/>
      <c r="N263" s="6"/>
      <c r="O263" s="6"/>
      <c r="P263" s="6"/>
      <c r="Q263" s="6"/>
      <c r="R263" s="6"/>
      <c r="S263" s="6"/>
      <c r="T263" s="6"/>
      <c r="U263" s="6"/>
      <c r="V263" s="6"/>
      <c r="W263" s="6"/>
      <c r="X263" s="6"/>
      <c r="Y263" s="6"/>
      <c r="Z263" s="6"/>
    </row>
    <row r="264" spans="1:26" ht="15.75" customHeight="1">
      <c r="A264" s="6"/>
      <c r="B264" s="6"/>
      <c r="C264" s="6"/>
      <c r="D264" s="6"/>
      <c r="E264" s="6"/>
      <c r="F264" s="6"/>
      <c r="G264" s="6"/>
      <c r="H264" s="6"/>
      <c r="I264" s="6"/>
      <c r="J264" s="6"/>
      <c r="K264" s="6"/>
      <c r="L264" s="6"/>
      <c r="M264" s="6"/>
      <c r="N264" s="6"/>
      <c r="O264" s="6"/>
      <c r="P264" s="6"/>
      <c r="Q264" s="6"/>
      <c r="R264" s="6"/>
      <c r="S264" s="6"/>
      <c r="T264" s="6"/>
      <c r="U264" s="6"/>
      <c r="V264" s="6"/>
      <c r="W264" s="6"/>
      <c r="X264" s="6"/>
      <c r="Y264" s="6"/>
      <c r="Z264" s="6"/>
    </row>
    <row r="265" spans="1:26" ht="15.75" customHeight="1">
      <c r="A265" s="6"/>
      <c r="B265" s="6"/>
      <c r="C265" s="6"/>
      <c r="D265" s="6"/>
      <c r="E265" s="6"/>
      <c r="F265" s="6"/>
      <c r="G265" s="6"/>
      <c r="H265" s="6"/>
      <c r="I265" s="6"/>
      <c r="J265" s="6"/>
      <c r="K265" s="6"/>
      <c r="L265" s="6"/>
      <c r="M265" s="6"/>
      <c r="N265" s="6"/>
      <c r="O265" s="6"/>
      <c r="P265" s="6"/>
      <c r="Q265" s="6"/>
      <c r="R265" s="6"/>
      <c r="S265" s="6"/>
      <c r="T265" s="6"/>
      <c r="U265" s="6"/>
      <c r="V265" s="6"/>
      <c r="W265" s="6"/>
      <c r="X265" s="6"/>
      <c r="Y265" s="6"/>
      <c r="Z265" s="6"/>
    </row>
    <row r="266" spans="1:26" ht="15.75" customHeight="1">
      <c r="A266" s="6"/>
      <c r="B266" s="6"/>
      <c r="C266" s="6"/>
      <c r="D266" s="6"/>
      <c r="E266" s="6"/>
      <c r="F266" s="6"/>
      <c r="G266" s="6"/>
      <c r="H266" s="6"/>
      <c r="I266" s="6"/>
      <c r="J266" s="6"/>
      <c r="K266" s="6"/>
      <c r="L266" s="6"/>
      <c r="M266" s="6"/>
      <c r="N266" s="6"/>
      <c r="O266" s="6"/>
      <c r="P266" s="6"/>
      <c r="Q266" s="6"/>
      <c r="R266" s="6"/>
      <c r="S266" s="6"/>
      <c r="T266" s="6"/>
      <c r="U266" s="6"/>
      <c r="V266" s="6"/>
      <c r="W266" s="6"/>
      <c r="X266" s="6"/>
      <c r="Y266" s="6"/>
      <c r="Z266" s="6"/>
    </row>
    <row r="267" spans="1:26" ht="15.75" customHeight="1">
      <c r="A267" s="6"/>
      <c r="B267" s="6"/>
      <c r="C267" s="6"/>
      <c r="D267" s="6"/>
      <c r="E267" s="6"/>
      <c r="F267" s="6"/>
      <c r="G267" s="6"/>
      <c r="H267" s="6"/>
      <c r="I267" s="6"/>
      <c r="J267" s="6"/>
      <c r="K267" s="6"/>
      <c r="L267" s="6"/>
      <c r="M267" s="6"/>
      <c r="N267" s="6"/>
      <c r="O267" s="6"/>
      <c r="P267" s="6"/>
      <c r="Q267" s="6"/>
      <c r="R267" s="6"/>
      <c r="S267" s="6"/>
      <c r="T267" s="6"/>
      <c r="U267" s="6"/>
      <c r="V267" s="6"/>
      <c r="W267" s="6"/>
      <c r="X267" s="6"/>
      <c r="Y267" s="6"/>
      <c r="Z267" s="6"/>
    </row>
    <row r="268" spans="1:26" ht="15.75" customHeight="1">
      <c r="A268" s="6"/>
      <c r="B268" s="6"/>
      <c r="C268" s="6"/>
      <c r="D268" s="6"/>
      <c r="E268" s="6"/>
      <c r="F268" s="6"/>
      <c r="G268" s="6"/>
      <c r="H268" s="6"/>
      <c r="I268" s="6"/>
      <c r="J268" s="6"/>
      <c r="K268" s="6"/>
      <c r="L268" s="6"/>
      <c r="M268" s="6"/>
      <c r="N268" s="6"/>
      <c r="O268" s="6"/>
      <c r="P268" s="6"/>
      <c r="Q268" s="6"/>
      <c r="R268" s="6"/>
      <c r="S268" s="6"/>
      <c r="T268" s="6"/>
      <c r="U268" s="6"/>
      <c r="V268" s="6"/>
      <c r="W268" s="6"/>
      <c r="X268" s="6"/>
      <c r="Y268" s="6"/>
      <c r="Z268" s="6"/>
    </row>
    <row r="269" spans="1:26" ht="15.75" customHeight="1">
      <c r="A269" s="6"/>
      <c r="B269" s="6"/>
      <c r="C269" s="6"/>
      <c r="D269" s="6"/>
      <c r="E269" s="6"/>
      <c r="F269" s="6"/>
      <c r="G269" s="6"/>
      <c r="H269" s="6"/>
      <c r="I269" s="6"/>
      <c r="J269" s="6"/>
      <c r="K269" s="6"/>
      <c r="L269" s="6"/>
      <c r="M269" s="6"/>
      <c r="N269" s="6"/>
      <c r="O269" s="6"/>
      <c r="P269" s="6"/>
      <c r="Q269" s="6"/>
      <c r="R269" s="6"/>
      <c r="S269" s="6"/>
      <c r="T269" s="6"/>
      <c r="U269" s="6"/>
      <c r="V269" s="6"/>
      <c r="W269" s="6"/>
      <c r="X269" s="6"/>
      <c r="Y269" s="6"/>
      <c r="Z269" s="6"/>
    </row>
    <row r="270" spans="1:26" ht="15.75" customHeight="1">
      <c r="A270" s="6"/>
      <c r="B270" s="6"/>
      <c r="C270" s="6"/>
      <c r="D270" s="6"/>
      <c r="E270" s="6"/>
      <c r="F270" s="6"/>
      <c r="G270" s="6"/>
      <c r="H270" s="6"/>
      <c r="I270" s="6"/>
      <c r="J270" s="6"/>
      <c r="K270" s="6"/>
      <c r="L270" s="6"/>
      <c r="M270" s="6"/>
      <c r="N270" s="6"/>
      <c r="O270" s="6"/>
      <c r="P270" s="6"/>
      <c r="Q270" s="6"/>
      <c r="R270" s="6"/>
      <c r="S270" s="6"/>
      <c r="T270" s="6"/>
      <c r="U270" s="6"/>
      <c r="V270" s="6"/>
      <c r="W270" s="6"/>
      <c r="X270" s="6"/>
      <c r="Y270" s="6"/>
      <c r="Z270" s="6"/>
    </row>
    <row r="271" spans="1:26" ht="15.75" customHeight="1">
      <c r="A271" s="6"/>
      <c r="B271" s="6"/>
      <c r="C271" s="6"/>
      <c r="D271" s="6"/>
      <c r="E271" s="6"/>
      <c r="F271" s="6"/>
      <c r="G271" s="6"/>
      <c r="H271" s="6"/>
      <c r="I271" s="6"/>
      <c r="J271" s="6"/>
      <c r="K271" s="6"/>
      <c r="L271" s="6"/>
      <c r="M271" s="6"/>
      <c r="N271" s="6"/>
      <c r="O271" s="6"/>
      <c r="P271" s="6"/>
      <c r="Q271" s="6"/>
      <c r="R271" s="6"/>
      <c r="S271" s="6"/>
      <c r="T271" s="6"/>
      <c r="U271" s="6"/>
      <c r="V271" s="6"/>
      <c r="W271" s="6"/>
      <c r="X271" s="6"/>
      <c r="Y271" s="6"/>
      <c r="Z271" s="6"/>
    </row>
    <row r="272" spans="1:26" ht="15.75" customHeight="1">
      <c r="A272" s="6"/>
      <c r="B272" s="6"/>
      <c r="C272" s="6"/>
      <c r="D272" s="6"/>
      <c r="E272" s="6"/>
      <c r="F272" s="6"/>
      <c r="G272" s="6"/>
      <c r="H272" s="6"/>
      <c r="I272" s="6"/>
      <c r="J272" s="6"/>
      <c r="K272" s="6"/>
      <c r="L272" s="6"/>
      <c r="M272" s="6"/>
      <c r="N272" s="6"/>
      <c r="O272" s="6"/>
      <c r="P272" s="6"/>
      <c r="Q272" s="6"/>
      <c r="R272" s="6"/>
      <c r="S272" s="6"/>
      <c r="T272" s="6"/>
      <c r="U272" s="6"/>
      <c r="V272" s="6"/>
      <c r="W272" s="6"/>
      <c r="X272" s="6"/>
      <c r="Y272" s="6"/>
      <c r="Z272" s="6"/>
    </row>
    <row r="273" spans="1:26" ht="15.75" customHeight="1">
      <c r="A273" s="6"/>
      <c r="B273" s="6"/>
      <c r="C273" s="6"/>
      <c r="D273" s="6"/>
      <c r="E273" s="6"/>
      <c r="F273" s="6"/>
      <c r="G273" s="6"/>
      <c r="H273" s="6"/>
      <c r="I273" s="6"/>
      <c r="J273" s="6"/>
      <c r="K273" s="6"/>
      <c r="L273" s="6"/>
      <c r="M273" s="6"/>
      <c r="N273" s="6"/>
      <c r="O273" s="6"/>
      <c r="P273" s="6"/>
      <c r="Q273" s="6"/>
      <c r="R273" s="6"/>
      <c r="S273" s="6"/>
      <c r="T273" s="6"/>
      <c r="U273" s="6"/>
      <c r="V273" s="6"/>
      <c r="W273" s="6"/>
      <c r="X273" s="6"/>
      <c r="Y273" s="6"/>
      <c r="Z273" s="6"/>
    </row>
    <row r="274" spans="1:26" ht="15.75" customHeight="1">
      <c r="A274" s="6"/>
      <c r="B274" s="6"/>
      <c r="C274" s="6"/>
      <c r="D274" s="6"/>
      <c r="E274" s="6"/>
      <c r="F274" s="6"/>
      <c r="G274" s="6"/>
      <c r="H274" s="6"/>
      <c r="I274" s="6"/>
      <c r="J274" s="6"/>
      <c r="K274" s="6"/>
      <c r="L274" s="6"/>
      <c r="M274" s="6"/>
      <c r="N274" s="6"/>
      <c r="O274" s="6"/>
      <c r="P274" s="6"/>
      <c r="Q274" s="6"/>
      <c r="R274" s="6"/>
      <c r="S274" s="6"/>
      <c r="T274" s="6"/>
      <c r="U274" s="6"/>
      <c r="V274" s="6"/>
      <c r="W274" s="6"/>
      <c r="X274" s="6"/>
      <c r="Y274" s="6"/>
      <c r="Z274" s="6"/>
    </row>
    <row r="275" spans="1:26" ht="15.75" customHeight="1">
      <c r="A275" s="6"/>
      <c r="B275" s="6"/>
      <c r="C275" s="6"/>
      <c r="D275" s="6"/>
      <c r="E275" s="6"/>
      <c r="F275" s="6"/>
      <c r="G275" s="6"/>
      <c r="H275" s="6"/>
      <c r="I275" s="6"/>
      <c r="J275" s="6"/>
      <c r="K275" s="6"/>
      <c r="L275" s="6"/>
      <c r="M275" s="6"/>
      <c r="N275" s="6"/>
      <c r="O275" s="6"/>
      <c r="P275" s="6"/>
      <c r="Q275" s="6"/>
      <c r="R275" s="6"/>
      <c r="S275" s="6"/>
      <c r="T275" s="6"/>
      <c r="U275" s="6"/>
      <c r="V275" s="6"/>
      <c r="W275" s="6"/>
      <c r="X275" s="6"/>
      <c r="Y275" s="6"/>
      <c r="Z275" s="6"/>
    </row>
    <row r="276" spans="1:26" ht="15.75" customHeight="1">
      <c r="A276" s="6"/>
      <c r="B276" s="6"/>
      <c r="C276" s="6"/>
      <c r="D276" s="6"/>
      <c r="E276" s="6"/>
      <c r="F276" s="6"/>
      <c r="G276" s="6"/>
      <c r="H276" s="6"/>
      <c r="I276" s="6"/>
      <c r="J276" s="6"/>
      <c r="K276" s="6"/>
      <c r="L276" s="6"/>
      <c r="M276" s="6"/>
      <c r="N276" s="6"/>
      <c r="O276" s="6"/>
      <c r="P276" s="6"/>
      <c r="Q276" s="6"/>
      <c r="R276" s="6"/>
      <c r="S276" s="6"/>
      <c r="T276" s="6"/>
      <c r="U276" s="6"/>
      <c r="V276" s="6"/>
      <c r="W276" s="6"/>
      <c r="X276" s="6"/>
      <c r="Y276" s="6"/>
      <c r="Z276" s="6"/>
    </row>
    <row r="277" spans="1:26" ht="15.75" customHeight="1">
      <c r="A277" s="6"/>
      <c r="B277" s="6"/>
      <c r="C277" s="6"/>
      <c r="D277" s="6"/>
      <c r="E277" s="6"/>
      <c r="F277" s="6"/>
      <c r="G277" s="6"/>
      <c r="H277" s="6"/>
      <c r="I277" s="6"/>
      <c r="J277" s="6"/>
      <c r="K277" s="6"/>
      <c r="L277" s="6"/>
      <c r="M277" s="6"/>
      <c r="N277" s="6"/>
      <c r="O277" s="6"/>
      <c r="P277" s="6"/>
      <c r="Q277" s="6"/>
      <c r="R277" s="6"/>
      <c r="S277" s="6"/>
      <c r="T277" s="6"/>
      <c r="U277" s="6"/>
      <c r="V277" s="6"/>
      <c r="W277" s="6"/>
      <c r="X277" s="6"/>
      <c r="Y277" s="6"/>
      <c r="Z277" s="6"/>
    </row>
    <row r="278" spans="1:26" ht="15.75" customHeight="1">
      <c r="A278" s="6"/>
      <c r="B278" s="6"/>
      <c r="C278" s="6"/>
      <c r="D278" s="6"/>
      <c r="E278" s="6"/>
      <c r="F278" s="6"/>
      <c r="G278" s="6"/>
      <c r="H278" s="6"/>
      <c r="I278" s="6"/>
      <c r="J278" s="6"/>
      <c r="K278" s="6"/>
      <c r="L278" s="6"/>
      <c r="M278" s="6"/>
      <c r="N278" s="6"/>
      <c r="O278" s="6"/>
      <c r="P278" s="6"/>
      <c r="Q278" s="6"/>
      <c r="R278" s="6"/>
      <c r="S278" s="6"/>
      <c r="T278" s="6"/>
      <c r="U278" s="6"/>
      <c r="V278" s="6"/>
      <c r="W278" s="6"/>
      <c r="X278" s="6"/>
      <c r="Y278" s="6"/>
      <c r="Z278" s="6"/>
    </row>
    <row r="279" spans="1:26" ht="15.75" customHeight="1">
      <c r="A279" s="6"/>
      <c r="B279" s="6"/>
      <c r="C279" s="6"/>
      <c r="D279" s="6"/>
      <c r="E279" s="6"/>
      <c r="F279" s="6"/>
      <c r="G279" s="6"/>
      <c r="H279" s="6"/>
      <c r="I279" s="6"/>
      <c r="J279" s="6"/>
      <c r="K279" s="6"/>
      <c r="L279" s="6"/>
      <c r="M279" s="6"/>
      <c r="N279" s="6"/>
      <c r="O279" s="6"/>
      <c r="P279" s="6"/>
      <c r="Q279" s="6"/>
      <c r="R279" s="6"/>
      <c r="S279" s="6"/>
      <c r="T279" s="6"/>
      <c r="U279" s="6"/>
      <c r="V279" s="6"/>
      <c r="W279" s="6"/>
      <c r="X279" s="6"/>
      <c r="Y279" s="6"/>
      <c r="Z279" s="6"/>
    </row>
    <row r="280" spans="1:26" ht="15.75" customHeight="1">
      <c r="A280" s="6"/>
      <c r="B280" s="6"/>
      <c r="C280" s="6"/>
      <c r="D280" s="6"/>
      <c r="E280" s="6"/>
      <c r="F280" s="6"/>
      <c r="G280" s="6"/>
      <c r="H280" s="6"/>
      <c r="I280" s="6"/>
      <c r="J280" s="6"/>
      <c r="K280" s="6"/>
      <c r="L280" s="6"/>
      <c r="M280" s="6"/>
      <c r="N280" s="6"/>
      <c r="O280" s="6"/>
      <c r="P280" s="6"/>
      <c r="Q280" s="6"/>
      <c r="R280" s="6"/>
      <c r="S280" s="6"/>
      <c r="T280" s="6"/>
      <c r="U280" s="6"/>
      <c r="V280" s="6"/>
      <c r="W280" s="6"/>
      <c r="X280" s="6"/>
      <c r="Y280" s="6"/>
      <c r="Z280" s="6"/>
    </row>
    <row r="281" spans="1:26" ht="15.75" customHeight="1">
      <c r="A281" s="6"/>
      <c r="B281" s="6"/>
      <c r="C281" s="6"/>
      <c r="D281" s="6"/>
      <c r="E281" s="6"/>
      <c r="F281" s="6"/>
      <c r="G281" s="6"/>
      <c r="H281" s="6"/>
      <c r="I281" s="6"/>
      <c r="J281" s="6"/>
      <c r="K281" s="6"/>
      <c r="L281" s="6"/>
      <c r="M281" s="6"/>
      <c r="N281" s="6"/>
      <c r="O281" s="6"/>
      <c r="P281" s="6"/>
      <c r="Q281" s="6"/>
      <c r="R281" s="6"/>
      <c r="S281" s="6"/>
      <c r="T281" s="6"/>
      <c r="U281" s="6"/>
      <c r="V281" s="6"/>
      <c r="W281" s="6"/>
      <c r="X281" s="6"/>
      <c r="Y281" s="6"/>
      <c r="Z281" s="6"/>
    </row>
    <row r="282" spans="1:26" ht="15.75" customHeight="1">
      <c r="A282" s="6"/>
      <c r="B282" s="6"/>
      <c r="C282" s="6"/>
      <c r="D282" s="6"/>
      <c r="E282" s="6"/>
      <c r="F282" s="6"/>
      <c r="G282" s="6"/>
      <c r="H282" s="6"/>
      <c r="I282" s="6"/>
      <c r="J282" s="6"/>
      <c r="K282" s="6"/>
      <c r="L282" s="6"/>
      <c r="M282" s="6"/>
      <c r="N282" s="6"/>
      <c r="O282" s="6"/>
      <c r="P282" s="6"/>
      <c r="Q282" s="6"/>
      <c r="R282" s="6"/>
      <c r="S282" s="6"/>
      <c r="T282" s="6"/>
      <c r="U282" s="6"/>
      <c r="V282" s="6"/>
      <c r="W282" s="6"/>
      <c r="X282" s="6"/>
      <c r="Y282" s="6"/>
      <c r="Z282" s="6"/>
    </row>
    <row r="283" spans="1:26" ht="15.75" customHeight="1">
      <c r="A283" s="6"/>
      <c r="B283" s="6"/>
      <c r="C283" s="6"/>
      <c r="D283" s="6"/>
      <c r="E283" s="6"/>
      <c r="F283" s="6"/>
      <c r="G283" s="6"/>
      <c r="H283" s="6"/>
      <c r="I283" s="6"/>
      <c r="J283" s="6"/>
      <c r="K283" s="6"/>
      <c r="L283" s="6"/>
      <c r="M283" s="6"/>
      <c r="N283" s="6"/>
      <c r="O283" s="6"/>
      <c r="P283" s="6"/>
      <c r="Q283" s="6"/>
      <c r="R283" s="6"/>
      <c r="S283" s="6"/>
      <c r="T283" s="6"/>
      <c r="U283" s="6"/>
      <c r="V283" s="6"/>
      <c r="W283" s="6"/>
      <c r="X283" s="6"/>
      <c r="Y283" s="6"/>
      <c r="Z283" s="6"/>
    </row>
    <row r="284" spans="1:26" ht="15.75" customHeight="1">
      <c r="A284" s="6"/>
      <c r="B284" s="6"/>
      <c r="C284" s="6"/>
      <c r="D284" s="6"/>
      <c r="E284" s="6"/>
      <c r="F284" s="6"/>
      <c r="G284" s="6"/>
      <c r="H284" s="6"/>
      <c r="I284" s="6"/>
      <c r="J284" s="6"/>
      <c r="K284" s="6"/>
      <c r="L284" s="6"/>
      <c r="M284" s="6"/>
      <c r="N284" s="6"/>
      <c r="O284" s="6"/>
      <c r="P284" s="6"/>
      <c r="Q284" s="6"/>
      <c r="R284" s="6"/>
      <c r="S284" s="6"/>
      <c r="T284" s="6"/>
      <c r="U284" s="6"/>
      <c r="V284" s="6"/>
      <c r="W284" s="6"/>
      <c r="X284" s="6"/>
      <c r="Y284" s="6"/>
      <c r="Z284" s="6"/>
    </row>
    <row r="285" spans="1:26" ht="15.75" customHeight="1">
      <c r="A285" s="6"/>
      <c r="B285" s="6"/>
      <c r="C285" s="6"/>
      <c r="D285" s="6"/>
      <c r="E285" s="6"/>
      <c r="F285" s="6"/>
      <c r="G285" s="6"/>
      <c r="H285" s="6"/>
      <c r="I285" s="6"/>
      <c r="J285" s="6"/>
      <c r="K285" s="6"/>
      <c r="L285" s="6"/>
      <c r="M285" s="6"/>
      <c r="N285" s="6"/>
      <c r="O285" s="6"/>
      <c r="P285" s="6"/>
      <c r="Q285" s="6"/>
      <c r="R285" s="6"/>
      <c r="S285" s="6"/>
      <c r="T285" s="6"/>
      <c r="U285" s="6"/>
      <c r="V285" s="6"/>
      <c r="W285" s="6"/>
      <c r="X285" s="6"/>
      <c r="Y285" s="6"/>
      <c r="Z285" s="6"/>
    </row>
    <row r="286" spans="1:26" ht="15.75" customHeight="1">
      <c r="A286" s="6"/>
      <c r="B286" s="6"/>
      <c r="C286" s="6"/>
      <c r="D286" s="6"/>
      <c r="E286" s="6"/>
      <c r="F286" s="6"/>
      <c r="G286" s="6"/>
      <c r="H286" s="6"/>
      <c r="I286" s="6"/>
      <c r="J286" s="6"/>
      <c r="K286" s="6"/>
      <c r="L286" s="6"/>
      <c r="M286" s="6"/>
      <c r="N286" s="6"/>
      <c r="O286" s="6"/>
      <c r="P286" s="6"/>
      <c r="Q286" s="6"/>
      <c r="R286" s="6"/>
      <c r="S286" s="6"/>
      <c r="T286" s="6"/>
      <c r="U286" s="6"/>
      <c r="V286" s="6"/>
      <c r="W286" s="6"/>
      <c r="X286" s="6"/>
      <c r="Y286" s="6"/>
      <c r="Z286" s="6"/>
    </row>
    <row r="287" spans="1:26" ht="15.75" customHeight="1">
      <c r="A287" s="6"/>
      <c r="B287" s="6"/>
      <c r="C287" s="6"/>
      <c r="D287" s="6"/>
      <c r="E287" s="6"/>
      <c r="F287" s="6"/>
      <c r="G287" s="6"/>
      <c r="H287" s="6"/>
      <c r="I287" s="6"/>
      <c r="J287" s="6"/>
      <c r="K287" s="6"/>
      <c r="L287" s="6"/>
      <c r="M287" s="6"/>
      <c r="N287" s="6"/>
      <c r="O287" s="6"/>
      <c r="P287" s="6"/>
      <c r="Q287" s="6"/>
      <c r="R287" s="6"/>
      <c r="S287" s="6"/>
      <c r="T287" s="6"/>
      <c r="U287" s="6"/>
      <c r="V287" s="6"/>
      <c r="W287" s="6"/>
      <c r="X287" s="6"/>
      <c r="Y287" s="6"/>
      <c r="Z287" s="6"/>
    </row>
    <row r="288" spans="1:26" ht="15.75" customHeight="1">
      <c r="A288" s="6"/>
      <c r="B288" s="6"/>
      <c r="C288" s="6"/>
      <c r="D288" s="6"/>
      <c r="E288" s="6"/>
      <c r="F288" s="6"/>
      <c r="G288" s="6"/>
      <c r="H288" s="6"/>
      <c r="I288" s="6"/>
      <c r="J288" s="6"/>
      <c r="K288" s="6"/>
      <c r="L288" s="6"/>
      <c r="M288" s="6"/>
      <c r="N288" s="6"/>
      <c r="O288" s="6"/>
      <c r="P288" s="6"/>
      <c r="Q288" s="6"/>
      <c r="R288" s="6"/>
      <c r="S288" s="6"/>
      <c r="T288" s="6"/>
      <c r="U288" s="6"/>
      <c r="V288" s="6"/>
      <c r="W288" s="6"/>
      <c r="X288" s="6"/>
      <c r="Y288" s="6"/>
      <c r="Z288" s="6"/>
    </row>
    <row r="289" spans="1:26" ht="15.75" customHeight="1">
      <c r="A289" s="6"/>
      <c r="B289" s="6"/>
      <c r="C289" s="6"/>
      <c r="D289" s="6"/>
      <c r="E289" s="6"/>
      <c r="F289" s="6"/>
      <c r="G289" s="6"/>
      <c r="H289" s="6"/>
      <c r="I289" s="6"/>
      <c r="J289" s="6"/>
      <c r="K289" s="6"/>
      <c r="L289" s="6"/>
      <c r="M289" s="6"/>
      <c r="N289" s="6"/>
      <c r="O289" s="6"/>
      <c r="P289" s="6"/>
      <c r="Q289" s="6"/>
      <c r="R289" s="6"/>
      <c r="S289" s="6"/>
      <c r="T289" s="6"/>
      <c r="U289" s="6"/>
      <c r="V289" s="6"/>
      <c r="W289" s="6"/>
      <c r="X289" s="6"/>
      <c r="Y289" s="6"/>
      <c r="Z289" s="6"/>
    </row>
    <row r="290" spans="1:26" ht="15.75" customHeight="1">
      <c r="A290" s="6"/>
      <c r="B290" s="6"/>
      <c r="C290" s="6"/>
      <c r="D290" s="6"/>
      <c r="E290" s="6"/>
      <c r="F290" s="6"/>
      <c r="G290" s="6"/>
      <c r="H290" s="6"/>
      <c r="I290" s="6"/>
      <c r="J290" s="6"/>
      <c r="K290" s="6"/>
      <c r="L290" s="6"/>
      <c r="M290" s="6"/>
      <c r="N290" s="6"/>
      <c r="O290" s="6"/>
      <c r="P290" s="6"/>
      <c r="Q290" s="6"/>
      <c r="R290" s="6"/>
      <c r="S290" s="6"/>
      <c r="T290" s="6"/>
      <c r="U290" s="6"/>
      <c r="V290" s="6"/>
      <c r="W290" s="6"/>
      <c r="X290" s="6"/>
      <c r="Y290" s="6"/>
      <c r="Z290" s="6"/>
    </row>
    <row r="291" spans="1:26" ht="15.75" customHeight="1">
      <c r="A291" s="6"/>
      <c r="B291" s="6"/>
      <c r="C291" s="6"/>
      <c r="D291" s="6"/>
      <c r="E291" s="6"/>
      <c r="F291" s="6"/>
      <c r="G291" s="6"/>
      <c r="H291" s="6"/>
      <c r="I291" s="6"/>
      <c r="J291" s="6"/>
      <c r="K291" s="6"/>
      <c r="L291" s="6"/>
      <c r="M291" s="6"/>
      <c r="N291" s="6"/>
      <c r="O291" s="6"/>
      <c r="P291" s="6"/>
      <c r="Q291" s="6"/>
      <c r="R291" s="6"/>
      <c r="S291" s="6"/>
      <c r="T291" s="6"/>
      <c r="U291" s="6"/>
      <c r="V291" s="6"/>
      <c r="W291" s="6"/>
      <c r="X291" s="6"/>
      <c r="Y291" s="6"/>
      <c r="Z291" s="6"/>
    </row>
    <row r="292" spans="1:26" ht="15.75" customHeight="1">
      <c r="A292" s="6"/>
      <c r="B292" s="6"/>
      <c r="C292" s="6"/>
      <c r="D292" s="6"/>
      <c r="E292" s="6"/>
      <c r="F292" s="6"/>
      <c r="G292" s="6"/>
      <c r="H292" s="6"/>
      <c r="I292" s="6"/>
      <c r="J292" s="6"/>
      <c r="K292" s="6"/>
      <c r="L292" s="6"/>
      <c r="M292" s="6"/>
      <c r="N292" s="6"/>
      <c r="O292" s="6"/>
      <c r="P292" s="6"/>
      <c r="Q292" s="6"/>
      <c r="R292" s="6"/>
      <c r="S292" s="6"/>
      <c r="T292" s="6"/>
      <c r="U292" s="6"/>
      <c r="V292" s="6"/>
      <c r="W292" s="6"/>
      <c r="X292" s="6"/>
      <c r="Y292" s="6"/>
      <c r="Z292" s="6"/>
    </row>
    <row r="293" spans="1:26" ht="15.75" customHeight="1">
      <c r="A293" s="6"/>
      <c r="B293" s="6"/>
      <c r="C293" s="6"/>
      <c r="D293" s="6"/>
      <c r="E293" s="6"/>
      <c r="F293" s="6"/>
      <c r="G293" s="6"/>
      <c r="H293" s="6"/>
      <c r="I293" s="6"/>
      <c r="J293" s="6"/>
      <c r="K293" s="6"/>
      <c r="L293" s="6"/>
      <c r="M293" s="6"/>
      <c r="N293" s="6"/>
      <c r="O293" s="6"/>
      <c r="P293" s="6"/>
      <c r="Q293" s="6"/>
      <c r="R293" s="6"/>
      <c r="S293" s="6"/>
      <c r="T293" s="6"/>
      <c r="U293" s="6"/>
      <c r="V293" s="6"/>
      <c r="W293" s="6"/>
      <c r="X293" s="6"/>
      <c r="Y293" s="6"/>
      <c r="Z293" s="6"/>
    </row>
    <row r="294" spans="1:26" ht="15.75" customHeight="1">
      <c r="A294" s="6"/>
      <c r="B294" s="6"/>
      <c r="C294" s="6"/>
      <c r="D294" s="6"/>
      <c r="E294" s="6"/>
      <c r="F294" s="6"/>
      <c r="G294" s="6"/>
      <c r="H294" s="6"/>
      <c r="I294" s="6"/>
      <c r="J294" s="6"/>
      <c r="K294" s="6"/>
      <c r="L294" s="6"/>
      <c r="M294" s="6"/>
      <c r="N294" s="6"/>
      <c r="O294" s="6"/>
      <c r="P294" s="6"/>
      <c r="Q294" s="6"/>
      <c r="R294" s="6"/>
      <c r="S294" s="6"/>
      <c r="T294" s="6"/>
      <c r="U294" s="6"/>
      <c r="V294" s="6"/>
      <c r="W294" s="6"/>
      <c r="X294" s="6"/>
      <c r="Y294" s="6"/>
      <c r="Z294" s="6"/>
    </row>
    <row r="295" spans="1:26" ht="15.75" customHeight="1">
      <c r="A295" s="6"/>
      <c r="B295" s="6"/>
      <c r="C295" s="6"/>
      <c r="D295" s="6"/>
      <c r="E295" s="6"/>
      <c r="F295" s="6"/>
      <c r="G295" s="6"/>
      <c r="H295" s="6"/>
      <c r="I295" s="6"/>
      <c r="J295" s="6"/>
      <c r="K295" s="6"/>
      <c r="L295" s="6"/>
      <c r="M295" s="6"/>
      <c r="N295" s="6"/>
      <c r="O295" s="6"/>
      <c r="P295" s="6"/>
      <c r="Q295" s="6"/>
      <c r="R295" s="6"/>
      <c r="S295" s="6"/>
      <c r="T295" s="6"/>
      <c r="U295" s="6"/>
      <c r="V295" s="6"/>
      <c r="W295" s="6"/>
      <c r="X295" s="6"/>
      <c r="Y295" s="6"/>
      <c r="Z295" s="6"/>
    </row>
    <row r="296" spans="1:26" ht="15.75" customHeight="1">
      <c r="A296" s="6"/>
      <c r="B296" s="6"/>
      <c r="C296" s="6"/>
      <c r="D296" s="6"/>
      <c r="E296" s="6"/>
      <c r="F296" s="6"/>
      <c r="G296" s="6"/>
      <c r="H296" s="6"/>
      <c r="I296" s="6"/>
      <c r="J296" s="6"/>
      <c r="K296" s="6"/>
      <c r="L296" s="6"/>
      <c r="M296" s="6"/>
      <c r="N296" s="6"/>
      <c r="O296" s="6"/>
      <c r="P296" s="6"/>
      <c r="Q296" s="6"/>
      <c r="R296" s="6"/>
      <c r="S296" s="6"/>
      <c r="T296" s="6"/>
      <c r="U296" s="6"/>
      <c r="V296" s="6"/>
      <c r="W296" s="6"/>
      <c r="X296" s="6"/>
      <c r="Y296" s="6"/>
      <c r="Z296" s="6"/>
    </row>
    <row r="297" spans="1:26" ht="15.75" customHeight="1">
      <c r="A297" s="6"/>
      <c r="B297" s="6"/>
      <c r="C297" s="6"/>
      <c r="D297" s="6"/>
      <c r="E297" s="6"/>
      <c r="F297" s="6"/>
      <c r="G297" s="6"/>
      <c r="H297" s="6"/>
      <c r="I297" s="6"/>
      <c r="J297" s="6"/>
      <c r="K297" s="6"/>
      <c r="L297" s="6"/>
      <c r="M297" s="6"/>
      <c r="N297" s="6"/>
      <c r="O297" s="6"/>
      <c r="P297" s="6"/>
      <c r="Q297" s="6"/>
      <c r="R297" s="6"/>
      <c r="S297" s="6"/>
      <c r="T297" s="6"/>
      <c r="U297" s="6"/>
      <c r="V297" s="6"/>
      <c r="W297" s="6"/>
      <c r="X297" s="6"/>
      <c r="Y297" s="6"/>
      <c r="Z297" s="6"/>
    </row>
    <row r="298" spans="1:26" ht="15.75" customHeight="1">
      <c r="A298" s="6"/>
      <c r="B298" s="6"/>
      <c r="C298" s="6"/>
      <c r="D298" s="6"/>
      <c r="E298" s="6"/>
      <c r="F298" s="6"/>
      <c r="G298" s="6"/>
      <c r="H298" s="6"/>
      <c r="I298" s="6"/>
      <c r="J298" s="6"/>
      <c r="K298" s="6"/>
      <c r="L298" s="6"/>
      <c r="M298" s="6"/>
      <c r="N298" s="6"/>
      <c r="O298" s="6"/>
      <c r="P298" s="6"/>
      <c r="Q298" s="6"/>
      <c r="R298" s="6"/>
      <c r="S298" s="6"/>
      <c r="T298" s="6"/>
      <c r="U298" s="6"/>
      <c r="V298" s="6"/>
      <c r="W298" s="6"/>
      <c r="X298" s="6"/>
      <c r="Y298" s="6"/>
      <c r="Z298" s="6"/>
    </row>
    <row r="299" spans="1:26" ht="15.75" customHeight="1">
      <c r="A299" s="6"/>
      <c r="B299" s="6"/>
      <c r="C299" s="6"/>
      <c r="D299" s="6"/>
      <c r="E299" s="6"/>
      <c r="F299" s="6"/>
      <c r="G299" s="6"/>
      <c r="H299" s="6"/>
      <c r="I299" s="6"/>
      <c r="J299" s="6"/>
      <c r="K299" s="6"/>
      <c r="L299" s="6"/>
      <c r="M299" s="6"/>
      <c r="N299" s="6"/>
      <c r="O299" s="6"/>
      <c r="P299" s="6"/>
      <c r="Q299" s="6"/>
      <c r="R299" s="6"/>
      <c r="S299" s="6"/>
      <c r="T299" s="6"/>
      <c r="U299" s="6"/>
      <c r="V299" s="6"/>
      <c r="W299" s="6"/>
      <c r="X299" s="6"/>
      <c r="Y299" s="6"/>
      <c r="Z299" s="6"/>
    </row>
    <row r="300" spans="1:26" ht="15.75" customHeight="1">
      <c r="A300" s="6"/>
      <c r="B300" s="6"/>
      <c r="C300" s="6"/>
      <c r="D300" s="6"/>
      <c r="E300" s="6"/>
      <c r="F300" s="6"/>
      <c r="G300" s="6"/>
      <c r="H300" s="6"/>
      <c r="I300" s="6"/>
      <c r="J300" s="6"/>
      <c r="K300" s="6"/>
      <c r="L300" s="6"/>
      <c r="M300" s="6"/>
      <c r="N300" s="6"/>
      <c r="O300" s="6"/>
      <c r="P300" s="6"/>
      <c r="Q300" s="6"/>
      <c r="R300" s="6"/>
      <c r="S300" s="6"/>
      <c r="T300" s="6"/>
      <c r="U300" s="6"/>
      <c r="V300" s="6"/>
      <c r="W300" s="6"/>
      <c r="X300" s="6"/>
      <c r="Y300" s="6"/>
      <c r="Z300" s="6"/>
    </row>
    <row r="301" spans="1:26" ht="15.75" customHeight="1">
      <c r="A301" s="6"/>
      <c r="B301" s="6"/>
      <c r="C301" s="6"/>
      <c r="D301" s="6"/>
      <c r="E301" s="6"/>
      <c r="F301" s="6"/>
      <c r="G301" s="6"/>
      <c r="H301" s="6"/>
      <c r="I301" s="6"/>
      <c r="J301" s="6"/>
      <c r="K301" s="6"/>
      <c r="L301" s="6"/>
      <c r="M301" s="6"/>
      <c r="N301" s="6"/>
      <c r="O301" s="6"/>
      <c r="P301" s="6"/>
      <c r="Q301" s="6"/>
      <c r="R301" s="6"/>
      <c r="S301" s="6"/>
      <c r="T301" s="6"/>
      <c r="U301" s="6"/>
      <c r="V301" s="6"/>
      <c r="W301" s="6"/>
      <c r="X301" s="6"/>
      <c r="Y301" s="6"/>
      <c r="Z301" s="6"/>
    </row>
    <row r="302" spans="1:26" ht="15.75" customHeight="1">
      <c r="A302" s="6"/>
      <c r="B302" s="6"/>
      <c r="C302" s="6"/>
      <c r="D302" s="6"/>
      <c r="E302" s="6"/>
      <c r="F302" s="6"/>
      <c r="G302" s="6"/>
      <c r="H302" s="6"/>
      <c r="I302" s="6"/>
      <c r="J302" s="6"/>
      <c r="K302" s="6"/>
      <c r="L302" s="6"/>
      <c r="M302" s="6"/>
      <c r="N302" s="6"/>
      <c r="O302" s="6"/>
      <c r="P302" s="6"/>
      <c r="Q302" s="6"/>
      <c r="R302" s="6"/>
      <c r="S302" s="6"/>
      <c r="T302" s="6"/>
      <c r="U302" s="6"/>
      <c r="V302" s="6"/>
      <c r="W302" s="6"/>
      <c r="X302" s="6"/>
      <c r="Y302" s="6"/>
      <c r="Z302" s="6"/>
    </row>
    <row r="303" spans="1:26" ht="15.75" customHeight="1">
      <c r="A303" s="6"/>
      <c r="B303" s="6"/>
      <c r="C303" s="6"/>
      <c r="D303" s="6"/>
      <c r="E303" s="6"/>
      <c r="F303" s="6"/>
      <c r="G303" s="6"/>
      <c r="H303" s="6"/>
      <c r="I303" s="6"/>
      <c r="J303" s="6"/>
      <c r="K303" s="6"/>
      <c r="L303" s="6"/>
      <c r="M303" s="6"/>
      <c r="N303" s="6"/>
      <c r="O303" s="6"/>
      <c r="P303" s="6"/>
      <c r="Q303" s="6"/>
      <c r="R303" s="6"/>
      <c r="S303" s="6"/>
      <c r="T303" s="6"/>
      <c r="U303" s="6"/>
      <c r="V303" s="6"/>
      <c r="W303" s="6"/>
      <c r="X303" s="6"/>
      <c r="Y303" s="6"/>
      <c r="Z303" s="6"/>
    </row>
    <row r="304" spans="1:26" ht="15.75" customHeight="1">
      <c r="A304" s="6"/>
      <c r="B304" s="6"/>
      <c r="C304" s="6"/>
      <c r="D304" s="6"/>
      <c r="E304" s="6"/>
      <c r="F304" s="6"/>
      <c r="G304" s="6"/>
      <c r="H304" s="6"/>
      <c r="I304" s="6"/>
      <c r="J304" s="6"/>
      <c r="K304" s="6"/>
      <c r="L304" s="6"/>
      <c r="M304" s="6"/>
      <c r="N304" s="6"/>
      <c r="O304" s="6"/>
      <c r="P304" s="6"/>
      <c r="Q304" s="6"/>
      <c r="R304" s="6"/>
      <c r="S304" s="6"/>
      <c r="T304" s="6"/>
      <c r="U304" s="6"/>
      <c r="V304" s="6"/>
      <c r="W304" s="6"/>
      <c r="X304" s="6"/>
      <c r="Y304" s="6"/>
      <c r="Z304" s="6"/>
    </row>
    <row r="305" spans="1:26" ht="15.75" customHeight="1">
      <c r="A305" s="6"/>
      <c r="B305" s="6"/>
      <c r="C305" s="6"/>
      <c r="D305" s="6"/>
      <c r="E305" s="6"/>
      <c r="F305" s="6"/>
      <c r="G305" s="6"/>
      <c r="H305" s="6"/>
      <c r="I305" s="6"/>
      <c r="J305" s="6"/>
      <c r="K305" s="6"/>
      <c r="L305" s="6"/>
      <c r="M305" s="6"/>
      <c r="N305" s="6"/>
      <c r="O305" s="6"/>
      <c r="P305" s="6"/>
      <c r="Q305" s="6"/>
      <c r="R305" s="6"/>
      <c r="S305" s="6"/>
      <c r="T305" s="6"/>
      <c r="U305" s="6"/>
      <c r="V305" s="6"/>
      <c r="W305" s="6"/>
      <c r="X305" s="6"/>
      <c r="Y305" s="6"/>
      <c r="Z305" s="6"/>
    </row>
    <row r="306" spans="1:26" ht="15.75" customHeight="1">
      <c r="A306" s="6"/>
      <c r="B306" s="6"/>
      <c r="C306" s="6"/>
      <c r="D306" s="6"/>
      <c r="E306" s="6"/>
      <c r="F306" s="6"/>
      <c r="G306" s="6"/>
      <c r="H306" s="6"/>
      <c r="I306" s="6"/>
      <c r="J306" s="6"/>
      <c r="K306" s="6"/>
      <c r="L306" s="6"/>
      <c r="M306" s="6"/>
      <c r="N306" s="6"/>
      <c r="O306" s="6"/>
      <c r="P306" s="6"/>
      <c r="Q306" s="6"/>
      <c r="R306" s="6"/>
      <c r="S306" s="6"/>
      <c r="T306" s="6"/>
      <c r="U306" s="6"/>
      <c r="V306" s="6"/>
      <c r="W306" s="6"/>
      <c r="X306" s="6"/>
      <c r="Y306" s="6"/>
      <c r="Z306" s="6"/>
    </row>
    <row r="307" spans="1:26" ht="15.75" customHeight="1">
      <c r="A307" s="6"/>
      <c r="B307" s="6"/>
      <c r="C307" s="6"/>
      <c r="D307" s="6"/>
      <c r="E307" s="6"/>
      <c r="F307" s="6"/>
      <c r="G307" s="6"/>
      <c r="H307" s="6"/>
      <c r="I307" s="6"/>
      <c r="J307" s="6"/>
      <c r="K307" s="6"/>
      <c r="L307" s="6"/>
      <c r="M307" s="6"/>
      <c r="N307" s="6"/>
      <c r="O307" s="6"/>
      <c r="P307" s="6"/>
      <c r="Q307" s="6"/>
      <c r="R307" s="6"/>
      <c r="S307" s="6"/>
      <c r="T307" s="6"/>
      <c r="U307" s="6"/>
      <c r="V307" s="6"/>
      <c r="W307" s="6"/>
      <c r="X307" s="6"/>
      <c r="Y307" s="6"/>
      <c r="Z307" s="6"/>
    </row>
    <row r="308" spans="1:26" ht="15.75" customHeight="1">
      <c r="A308" s="6"/>
      <c r="B308" s="6"/>
      <c r="C308" s="6"/>
      <c r="D308" s="6"/>
      <c r="E308" s="6"/>
      <c r="F308" s="6"/>
      <c r="G308" s="6"/>
      <c r="H308" s="6"/>
      <c r="I308" s="6"/>
      <c r="J308" s="6"/>
      <c r="K308" s="6"/>
      <c r="L308" s="6"/>
      <c r="M308" s="6"/>
      <c r="N308" s="6"/>
      <c r="O308" s="6"/>
      <c r="P308" s="6"/>
      <c r="Q308" s="6"/>
      <c r="R308" s="6"/>
      <c r="S308" s="6"/>
      <c r="T308" s="6"/>
      <c r="U308" s="6"/>
      <c r="V308" s="6"/>
      <c r="W308" s="6"/>
      <c r="X308" s="6"/>
      <c r="Y308" s="6"/>
      <c r="Z308" s="6"/>
    </row>
    <row r="309" spans="1:26" ht="15.75" customHeight="1">
      <c r="A309" s="6"/>
      <c r="B309" s="6"/>
      <c r="C309" s="6"/>
      <c r="D309" s="6"/>
      <c r="E309" s="6"/>
      <c r="F309" s="6"/>
      <c r="G309" s="6"/>
      <c r="H309" s="6"/>
      <c r="I309" s="6"/>
      <c r="J309" s="6"/>
      <c r="K309" s="6"/>
      <c r="L309" s="6"/>
      <c r="M309" s="6"/>
      <c r="N309" s="6"/>
      <c r="O309" s="6"/>
      <c r="P309" s="6"/>
      <c r="Q309" s="6"/>
      <c r="R309" s="6"/>
      <c r="S309" s="6"/>
      <c r="T309" s="6"/>
      <c r="U309" s="6"/>
      <c r="V309" s="6"/>
      <c r="W309" s="6"/>
      <c r="X309" s="6"/>
      <c r="Y309" s="6"/>
      <c r="Z309" s="6"/>
    </row>
    <row r="310" spans="1:26" ht="15.75" customHeight="1">
      <c r="A310" s="6"/>
      <c r="B310" s="6"/>
      <c r="C310" s="6"/>
      <c r="D310" s="6"/>
      <c r="E310" s="6"/>
      <c r="F310" s="6"/>
      <c r="G310" s="6"/>
      <c r="H310" s="6"/>
      <c r="I310" s="6"/>
      <c r="J310" s="6"/>
      <c r="K310" s="6"/>
      <c r="L310" s="6"/>
      <c r="M310" s="6"/>
      <c r="N310" s="6"/>
      <c r="O310" s="6"/>
      <c r="P310" s="6"/>
      <c r="Q310" s="6"/>
      <c r="R310" s="6"/>
      <c r="S310" s="6"/>
      <c r="T310" s="6"/>
      <c r="U310" s="6"/>
      <c r="V310" s="6"/>
      <c r="W310" s="6"/>
      <c r="X310" s="6"/>
      <c r="Y310" s="6"/>
      <c r="Z310" s="6"/>
    </row>
    <row r="311" spans="1:26" ht="15.75" customHeight="1">
      <c r="A311" s="6"/>
      <c r="B311" s="6"/>
      <c r="C311" s="6"/>
      <c r="D311" s="6"/>
      <c r="E311" s="6"/>
      <c r="F311" s="6"/>
      <c r="G311" s="6"/>
      <c r="H311" s="6"/>
      <c r="I311" s="6"/>
      <c r="J311" s="6"/>
      <c r="K311" s="6"/>
      <c r="L311" s="6"/>
      <c r="M311" s="6"/>
      <c r="N311" s="6"/>
      <c r="O311" s="6"/>
      <c r="P311" s="6"/>
      <c r="Q311" s="6"/>
      <c r="R311" s="6"/>
      <c r="S311" s="6"/>
      <c r="T311" s="6"/>
      <c r="U311" s="6"/>
      <c r="V311" s="6"/>
      <c r="W311" s="6"/>
      <c r="X311" s="6"/>
      <c r="Y311" s="6"/>
      <c r="Z311" s="6"/>
    </row>
    <row r="312" spans="1:26" ht="15.75" customHeight="1">
      <c r="A312" s="6"/>
      <c r="B312" s="6"/>
      <c r="C312" s="6"/>
      <c r="D312" s="6"/>
      <c r="E312" s="6"/>
      <c r="F312" s="6"/>
      <c r="G312" s="6"/>
      <c r="H312" s="6"/>
      <c r="I312" s="6"/>
      <c r="J312" s="6"/>
      <c r="K312" s="6"/>
      <c r="L312" s="6"/>
      <c r="M312" s="6"/>
      <c r="N312" s="6"/>
      <c r="O312" s="6"/>
      <c r="P312" s="6"/>
      <c r="Q312" s="6"/>
      <c r="R312" s="6"/>
      <c r="S312" s="6"/>
      <c r="T312" s="6"/>
      <c r="U312" s="6"/>
      <c r="V312" s="6"/>
      <c r="W312" s="6"/>
      <c r="X312" s="6"/>
      <c r="Y312" s="6"/>
      <c r="Z312" s="6"/>
    </row>
    <row r="313" spans="1:26" ht="15.75" customHeight="1">
      <c r="A313" s="6"/>
      <c r="B313" s="6"/>
      <c r="C313" s="6"/>
      <c r="D313" s="6"/>
      <c r="E313" s="6"/>
      <c r="F313" s="6"/>
      <c r="G313" s="6"/>
      <c r="H313" s="6"/>
      <c r="I313" s="6"/>
      <c r="J313" s="6"/>
      <c r="K313" s="6"/>
      <c r="L313" s="6"/>
      <c r="M313" s="6"/>
      <c r="N313" s="6"/>
      <c r="O313" s="6"/>
      <c r="P313" s="6"/>
      <c r="Q313" s="6"/>
      <c r="R313" s="6"/>
      <c r="S313" s="6"/>
      <c r="T313" s="6"/>
      <c r="U313" s="6"/>
      <c r="V313" s="6"/>
      <c r="W313" s="6"/>
      <c r="X313" s="6"/>
      <c r="Y313" s="6"/>
      <c r="Z313" s="6"/>
    </row>
    <row r="314" spans="1:26" ht="15.75" customHeight="1">
      <c r="A314" s="6"/>
      <c r="B314" s="6"/>
      <c r="C314" s="6"/>
      <c r="D314" s="6"/>
      <c r="E314" s="6"/>
      <c r="F314" s="6"/>
      <c r="G314" s="6"/>
      <c r="H314" s="6"/>
      <c r="I314" s="6"/>
      <c r="J314" s="6"/>
      <c r="K314" s="6"/>
      <c r="L314" s="6"/>
      <c r="M314" s="6"/>
      <c r="N314" s="6"/>
      <c r="O314" s="6"/>
      <c r="P314" s="6"/>
      <c r="Q314" s="6"/>
      <c r="R314" s="6"/>
      <c r="S314" s="6"/>
      <c r="T314" s="6"/>
      <c r="U314" s="6"/>
      <c r="V314" s="6"/>
      <c r="W314" s="6"/>
      <c r="X314" s="6"/>
      <c r="Y314" s="6"/>
      <c r="Z314" s="6"/>
    </row>
    <row r="315" spans="1:26" ht="15.75" customHeight="1">
      <c r="A315" s="6"/>
      <c r="B315" s="6"/>
      <c r="C315" s="6"/>
      <c r="D315" s="6"/>
      <c r="E315" s="6"/>
      <c r="F315" s="6"/>
      <c r="G315" s="6"/>
      <c r="H315" s="6"/>
      <c r="I315" s="6"/>
      <c r="J315" s="6"/>
      <c r="K315" s="6"/>
      <c r="L315" s="6"/>
      <c r="M315" s="6"/>
      <c r="N315" s="6"/>
      <c r="O315" s="6"/>
      <c r="P315" s="6"/>
      <c r="Q315" s="6"/>
      <c r="R315" s="6"/>
      <c r="S315" s="6"/>
      <c r="T315" s="6"/>
      <c r="U315" s="6"/>
      <c r="V315" s="6"/>
      <c r="W315" s="6"/>
      <c r="X315" s="6"/>
      <c r="Y315" s="6"/>
      <c r="Z315" s="6"/>
    </row>
    <row r="316" spans="1:26" ht="15.75" customHeight="1">
      <c r="A316" s="6"/>
      <c r="B316" s="6"/>
      <c r="C316" s="6"/>
      <c r="D316" s="6"/>
      <c r="E316" s="6"/>
      <c r="F316" s="6"/>
      <c r="G316" s="6"/>
      <c r="H316" s="6"/>
      <c r="I316" s="6"/>
      <c r="J316" s="6"/>
      <c r="K316" s="6"/>
      <c r="L316" s="6"/>
      <c r="M316" s="6"/>
      <c r="N316" s="6"/>
      <c r="O316" s="6"/>
      <c r="P316" s="6"/>
      <c r="Q316" s="6"/>
      <c r="R316" s="6"/>
      <c r="S316" s="6"/>
      <c r="T316" s="6"/>
      <c r="U316" s="6"/>
      <c r="V316" s="6"/>
      <c r="W316" s="6"/>
      <c r="X316" s="6"/>
      <c r="Y316" s="6"/>
      <c r="Z316" s="6"/>
    </row>
    <row r="317" spans="1:26" ht="15.75" customHeight="1">
      <c r="A317" s="6"/>
      <c r="B317" s="6"/>
      <c r="C317" s="6"/>
      <c r="D317" s="6"/>
      <c r="E317" s="6"/>
      <c r="F317" s="6"/>
      <c r="G317" s="6"/>
      <c r="H317" s="6"/>
      <c r="I317" s="6"/>
      <c r="J317" s="6"/>
      <c r="K317" s="6"/>
      <c r="L317" s="6"/>
      <c r="M317" s="6"/>
      <c r="N317" s="6"/>
      <c r="O317" s="6"/>
      <c r="P317" s="6"/>
      <c r="Q317" s="6"/>
      <c r="R317" s="6"/>
      <c r="S317" s="6"/>
      <c r="T317" s="6"/>
      <c r="U317" s="6"/>
      <c r="V317" s="6"/>
      <c r="W317" s="6"/>
      <c r="X317" s="6"/>
      <c r="Y317" s="6"/>
      <c r="Z317" s="6"/>
    </row>
    <row r="318" spans="1:26" ht="15.75" customHeight="1">
      <c r="A318" s="6"/>
      <c r="B318" s="6"/>
      <c r="C318" s="6"/>
      <c r="D318" s="6"/>
      <c r="E318" s="6"/>
      <c r="F318" s="6"/>
      <c r="G318" s="6"/>
      <c r="H318" s="6"/>
      <c r="I318" s="6"/>
      <c r="J318" s="6"/>
      <c r="K318" s="6"/>
      <c r="L318" s="6"/>
      <c r="M318" s="6"/>
      <c r="N318" s="6"/>
      <c r="O318" s="6"/>
      <c r="P318" s="6"/>
      <c r="Q318" s="6"/>
      <c r="R318" s="6"/>
      <c r="S318" s="6"/>
      <c r="T318" s="6"/>
      <c r="U318" s="6"/>
      <c r="V318" s="6"/>
      <c r="W318" s="6"/>
      <c r="X318" s="6"/>
      <c r="Y318" s="6"/>
      <c r="Z318" s="6"/>
    </row>
    <row r="319" spans="1:26" ht="15.75" customHeight="1">
      <c r="A319" s="6"/>
      <c r="B319" s="6"/>
      <c r="C319" s="6"/>
      <c r="D319" s="6"/>
      <c r="E319" s="6"/>
      <c r="F319" s="6"/>
      <c r="G319" s="6"/>
      <c r="H319" s="6"/>
      <c r="I319" s="6"/>
      <c r="J319" s="6"/>
      <c r="K319" s="6"/>
      <c r="L319" s="6"/>
      <c r="M319" s="6"/>
      <c r="N319" s="6"/>
      <c r="O319" s="6"/>
      <c r="P319" s="6"/>
      <c r="Q319" s="6"/>
      <c r="R319" s="6"/>
      <c r="S319" s="6"/>
      <c r="T319" s="6"/>
      <c r="U319" s="6"/>
      <c r="V319" s="6"/>
      <c r="W319" s="6"/>
      <c r="X319" s="6"/>
      <c r="Y319" s="6"/>
      <c r="Z319" s="6"/>
    </row>
    <row r="320" spans="1:26" ht="15.75" customHeight="1">
      <c r="A320" s="6"/>
      <c r="B320" s="6"/>
      <c r="C320" s="6"/>
      <c r="D320" s="6"/>
      <c r="E320" s="6"/>
      <c r="F320" s="6"/>
      <c r="G320" s="6"/>
      <c r="H320" s="6"/>
      <c r="I320" s="6"/>
      <c r="J320" s="6"/>
      <c r="K320" s="6"/>
      <c r="L320" s="6"/>
      <c r="M320" s="6"/>
      <c r="N320" s="6"/>
      <c r="O320" s="6"/>
      <c r="P320" s="6"/>
      <c r="Q320" s="6"/>
      <c r="R320" s="6"/>
      <c r="S320" s="6"/>
      <c r="T320" s="6"/>
      <c r="U320" s="6"/>
      <c r="V320" s="6"/>
      <c r="W320" s="6"/>
      <c r="X320" s="6"/>
      <c r="Y320" s="6"/>
      <c r="Z320" s="6"/>
    </row>
    <row r="321" spans="1:26" ht="15.75" customHeight="1">
      <c r="A321" s="6"/>
      <c r="B321" s="6"/>
      <c r="C321" s="6"/>
      <c r="D321" s="6"/>
      <c r="E321" s="6"/>
      <c r="F321" s="6"/>
      <c r="G321" s="6"/>
      <c r="H321" s="6"/>
      <c r="I321" s="6"/>
      <c r="J321" s="6"/>
      <c r="K321" s="6"/>
      <c r="L321" s="6"/>
      <c r="M321" s="6"/>
      <c r="N321" s="6"/>
      <c r="O321" s="6"/>
      <c r="P321" s="6"/>
      <c r="Q321" s="6"/>
      <c r="R321" s="6"/>
      <c r="S321" s="6"/>
      <c r="T321" s="6"/>
      <c r="U321" s="6"/>
      <c r="V321" s="6"/>
      <c r="W321" s="6"/>
      <c r="X321" s="6"/>
      <c r="Y321" s="6"/>
      <c r="Z321" s="6"/>
    </row>
    <row r="322" spans="1:26" ht="15.75" customHeight="1">
      <c r="A322" s="6"/>
      <c r="B322" s="6"/>
      <c r="C322" s="6"/>
      <c r="D322" s="6"/>
      <c r="E322" s="6"/>
      <c r="F322" s="6"/>
      <c r="G322" s="6"/>
      <c r="H322" s="6"/>
      <c r="I322" s="6"/>
      <c r="J322" s="6"/>
      <c r="K322" s="6"/>
      <c r="L322" s="6"/>
      <c r="M322" s="6"/>
      <c r="N322" s="6"/>
      <c r="O322" s="6"/>
      <c r="P322" s="6"/>
      <c r="Q322" s="6"/>
      <c r="R322" s="6"/>
      <c r="S322" s="6"/>
      <c r="T322" s="6"/>
      <c r="U322" s="6"/>
      <c r="V322" s="6"/>
      <c r="W322" s="6"/>
      <c r="X322" s="6"/>
      <c r="Y322" s="6"/>
      <c r="Z322" s="6"/>
    </row>
    <row r="323" spans="1:26" ht="15.75" customHeight="1">
      <c r="A323" s="6"/>
      <c r="B323" s="6"/>
      <c r="C323" s="6"/>
      <c r="D323" s="6"/>
      <c r="E323" s="6"/>
      <c r="F323" s="6"/>
      <c r="G323" s="6"/>
      <c r="H323" s="6"/>
      <c r="I323" s="6"/>
      <c r="J323" s="6"/>
      <c r="K323" s="6"/>
      <c r="L323" s="6"/>
      <c r="M323" s="6"/>
      <c r="N323" s="6"/>
      <c r="O323" s="6"/>
      <c r="P323" s="6"/>
      <c r="Q323" s="6"/>
      <c r="R323" s="6"/>
      <c r="S323" s="6"/>
      <c r="T323" s="6"/>
      <c r="U323" s="6"/>
      <c r="V323" s="6"/>
      <c r="W323" s="6"/>
      <c r="X323" s="6"/>
      <c r="Y323" s="6"/>
      <c r="Z323" s="6"/>
    </row>
    <row r="324" spans="1:26" ht="15.75" customHeight="1">
      <c r="A324" s="6"/>
      <c r="B324" s="6"/>
      <c r="C324" s="6"/>
      <c r="D324" s="6"/>
      <c r="E324" s="6"/>
      <c r="F324" s="6"/>
      <c r="G324" s="6"/>
      <c r="H324" s="6"/>
      <c r="I324" s="6"/>
      <c r="J324" s="6"/>
      <c r="K324" s="6"/>
      <c r="L324" s="6"/>
      <c r="M324" s="6"/>
      <c r="N324" s="6"/>
      <c r="O324" s="6"/>
      <c r="P324" s="6"/>
      <c r="Q324" s="6"/>
      <c r="R324" s="6"/>
      <c r="S324" s="6"/>
      <c r="T324" s="6"/>
      <c r="U324" s="6"/>
      <c r="V324" s="6"/>
      <c r="W324" s="6"/>
      <c r="X324" s="6"/>
      <c r="Y324" s="6"/>
      <c r="Z324" s="6"/>
    </row>
    <row r="325" spans="1:26" ht="15.75" customHeight="1">
      <c r="A325" s="6"/>
      <c r="B325" s="6"/>
      <c r="C325" s="6"/>
      <c r="D325" s="6"/>
      <c r="E325" s="6"/>
      <c r="F325" s="6"/>
      <c r="G325" s="6"/>
      <c r="H325" s="6"/>
      <c r="I325" s="6"/>
      <c r="J325" s="6"/>
      <c r="K325" s="6"/>
      <c r="L325" s="6"/>
      <c r="M325" s="6"/>
      <c r="N325" s="6"/>
      <c r="O325" s="6"/>
      <c r="P325" s="6"/>
      <c r="Q325" s="6"/>
      <c r="R325" s="6"/>
      <c r="S325" s="6"/>
      <c r="T325" s="6"/>
      <c r="U325" s="6"/>
      <c r="V325" s="6"/>
      <c r="W325" s="6"/>
      <c r="X325" s="6"/>
      <c r="Y325" s="6"/>
      <c r="Z325" s="6"/>
    </row>
    <row r="326" spans="1:26" ht="15.75" customHeight="1">
      <c r="A326" s="6"/>
      <c r="B326" s="6"/>
      <c r="C326" s="6"/>
      <c r="D326" s="6"/>
      <c r="E326" s="6"/>
      <c r="F326" s="6"/>
      <c r="G326" s="6"/>
      <c r="H326" s="6"/>
      <c r="I326" s="6"/>
      <c r="J326" s="6"/>
      <c r="K326" s="6"/>
      <c r="L326" s="6"/>
      <c r="M326" s="6"/>
      <c r="N326" s="6"/>
      <c r="O326" s="6"/>
      <c r="P326" s="6"/>
      <c r="Q326" s="6"/>
      <c r="R326" s="6"/>
      <c r="S326" s="6"/>
      <c r="T326" s="6"/>
      <c r="U326" s="6"/>
      <c r="V326" s="6"/>
      <c r="W326" s="6"/>
      <c r="X326" s="6"/>
      <c r="Y326" s="6"/>
      <c r="Z326" s="6"/>
    </row>
    <row r="327" spans="1:26" ht="15.75" customHeight="1">
      <c r="A327" s="6"/>
      <c r="B327" s="6"/>
      <c r="C327" s="6"/>
      <c r="D327" s="6"/>
      <c r="E327" s="6"/>
      <c r="F327" s="6"/>
      <c r="G327" s="6"/>
      <c r="H327" s="6"/>
      <c r="I327" s="6"/>
      <c r="J327" s="6"/>
      <c r="K327" s="6"/>
      <c r="L327" s="6"/>
      <c r="M327" s="6"/>
      <c r="N327" s="6"/>
      <c r="O327" s="6"/>
      <c r="P327" s="6"/>
      <c r="Q327" s="6"/>
      <c r="R327" s="6"/>
      <c r="S327" s="6"/>
      <c r="T327" s="6"/>
      <c r="U327" s="6"/>
      <c r="V327" s="6"/>
      <c r="W327" s="6"/>
      <c r="X327" s="6"/>
      <c r="Y327" s="6"/>
      <c r="Z327" s="6"/>
    </row>
    <row r="328" spans="1:26" ht="15.75" customHeight="1">
      <c r="A328" s="6"/>
      <c r="B328" s="6"/>
      <c r="C328" s="6"/>
      <c r="D328" s="6"/>
      <c r="E328" s="6"/>
      <c r="F328" s="6"/>
      <c r="G328" s="6"/>
      <c r="H328" s="6"/>
      <c r="I328" s="6"/>
      <c r="J328" s="6"/>
      <c r="K328" s="6"/>
      <c r="L328" s="6"/>
      <c r="M328" s="6"/>
      <c r="N328" s="6"/>
      <c r="O328" s="6"/>
      <c r="P328" s="6"/>
      <c r="Q328" s="6"/>
      <c r="R328" s="6"/>
      <c r="S328" s="6"/>
      <c r="T328" s="6"/>
      <c r="U328" s="6"/>
      <c r="V328" s="6"/>
      <c r="W328" s="6"/>
      <c r="X328" s="6"/>
      <c r="Y328" s="6"/>
      <c r="Z328" s="6"/>
    </row>
    <row r="329" spans="1:26" ht="15.75" customHeight="1">
      <c r="A329" s="6"/>
      <c r="B329" s="6"/>
      <c r="C329" s="6"/>
      <c r="D329" s="6"/>
      <c r="E329" s="6"/>
      <c r="F329" s="6"/>
      <c r="G329" s="6"/>
      <c r="H329" s="6"/>
      <c r="I329" s="6"/>
      <c r="J329" s="6"/>
      <c r="K329" s="6"/>
      <c r="L329" s="6"/>
      <c r="M329" s="6"/>
      <c r="N329" s="6"/>
      <c r="O329" s="6"/>
      <c r="P329" s="6"/>
      <c r="Q329" s="6"/>
      <c r="R329" s="6"/>
      <c r="S329" s="6"/>
      <c r="T329" s="6"/>
      <c r="U329" s="6"/>
      <c r="V329" s="6"/>
      <c r="W329" s="6"/>
      <c r="X329" s="6"/>
      <c r="Y329" s="6"/>
      <c r="Z329" s="6"/>
    </row>
    <row r="330" spans="1:26" ht="15.75" customHeight="1">
      <c r="A330" s="6"/>
      <c r="B330" s="6"/>
      <c r="C330" s="6"/>
      <c r="D330" s="6"/>
      <c r="E330" s="6"/>
      <c r="F330" s="6"/>
      <c r="G330" s="6"/>
      <c r="H330" s="6"/>
      <c r="I330" s="6"/>
      <c r="J330" s="6"/>
      <c r="K330" s="6"/>
      <c r="L330" s="6"/>
      <c r="M330" s="6"/>
      <c r="N330" s="6"/>
      <c r="O330" s="6"/>
      <c r="P330" s="6"/>
      <c r="Q330" s="6"/>
      <c r="R330" s="6"/>
      <c r="S330" s="6"/>
      <c r="T330" s="6"/>
      <c r="U330" s="6"/>
      <c r="V330" s="6"/>
      <c r="W330" s="6"/>
      <c r="X330" s="6"/>
      <c r="Y330" s="6"/>
      <c r="Z330" s="6"/>
    </row>
    <row r="331" spans="1:26" ht="15.75" customHeight="1">
      <c r="A331" s="6"/>
      <c r="B331" s="6"/>
      <c r="C331" s="6"/>
      <c r="D331" s="6"/>
      <c r="E331" s="6"/>
      <c r="F331" s="6"/>
      <c r="G331" s="6"/>
      <c r="H331" s="6"/>
      <c r="I331" s="6"/>
      <c r="J331" s="6"/>
      <c r="K331" s="6"/>
      <c r="L331" s="6"/>
      <c r="M331" s="6"/>
      <c r="N331" s="6"/>
      <c r="O331" s="6"/>
      <c r="P331" s="6"/>
      <c r="Q331" s="6"/>
      <c r="R331" s="6"/>
      <c r="S331" s="6"/>
      <c r="T331" s="6"/>
      <c r="U331" s="6"/>
      <c r="V331" s="6"/>
      <c r="W331" s="6"/>
      <c r="X331" s="6"/>
      <c r="Y331" s="6"/>
      <c r="Z331" s="6"/>
    </row>
    <row r="332" spans="1:26" ht="15.75" customHeight="1">
      <c r="A332" s="6"/>
      <c r="B332" s="6"/>
      <c r="C332" s="6"/>
      <c r="D332" s="6"/>
      <c r="E332" s="6"/>
      <c r="F332" s="6"/>
      <c r="G332" s="6"/>
      <c r="H332" s="6"/>
      <c r="I332" s="6"/>
      <c r="J332" s="6"/>
      <c r="K332" s="6"/>
      <c r="L332" s="6"/>
      <c r="M332" s="6"/>
      <c r="N332" s="6"/>
      <c r="O332" s="6"/>
      <c r="P332" s="6"/>
      <c r="Q332" s="6"/>
      <c r="R332" s="6"/>
      <c r="S332" s="6"/>
      <c r="T332" s="6"/>
      <c r="U332" s="6"/>
      <c r="V332" s="6"/>
      <c r="W332" s="6"/>
      <c r="X332" s="6"/>
      <c r="Y332" s="6"/>
      <c r="Z332" s="6"/>
    </row>
    <row r="333" spans="1:26" ht="15.75" customHeight="1">
      <c r="A333" s="6"/>
      <c r="B333" s="6"/>
      <c r="C333" s="6"/>
      <c r="D333" s="6"/>
      <c r="E333" s="6"/>
      <c r="F333" s="6"/>
      <c r="G333" s="6"/>
      <c r="H333" s="6"/>
      <c r="I333" s="6"/>
      <c r="J333" s="6"/>
      <c r="K333" s="6"/>
      <c r="L333" s="6"/>
      <c r="M333" s="6"/>
      <c r="N333" s="6"/>
      <c r="O333" s="6"/>
      <c r="P333" s="6"/>
      <c r="Q333" s="6"/>
      <c r="R333" s="6"/>
      <c r="S333" s="6"/>
      <c r="T333" s="6"/>
      <c r="U333" s="6"/>
      <c r="V333" s="6"/>
      <c r="W333" s="6"/>
      <c r="X333" s="6"/>
      <c r="Y333" s="6"/>
      <c r="Z333" s="6"/>
    </row>
    <row r="334" spans="1:26" ht="15.75" customHeight="1">
      <c r="A334" s="6"/>
      <c r="B334" s="6"/>
      <c r="C334" s="6"/>
      <c r="D334" s="6"/>
      <c r="E334" s="6"/>
      <c r="F334" s="6"/>
      <c r="G334" s="6"/>
      <c r="H334" s="6"/>
      <c r="I334" s="6"/>
      <c r="J334" s="6"/>
      <c r="K334" s="6"/>
      <c r="L334" s="6"/>
      <c r="M334" s="6"/>
      <c r="N334" s="6"/>
      <c r="O334" s="6"/>
      <c r="P334" s="6"/>
      <c r="Q334" s="6"/>
      <c r="R334" s="6"/>
      <c r="S334" s="6"/>
      <c r="T334" s="6"/>
      <c r="U334" s="6"/>
      <c r="V334" s="6"/>
      <c r="W334" s="6"/>
      <c r="X334" s="6"/>
      <c r="Y334" s="6"/>
      <c r="Z334" s="6"/>
    </row>
    <row r="335" spans="1:26" ht="15.75" customHeight="1">
      <c r="A335" s="6"/>
      <c r="B335" s="6"/>
      <c r="C335" s="6"/>
      <c r="D335" s="6"/>
      <c r="E335" s="6"/>
      <c r="F335" s="6"/>
      <c r="G335" s="6"/>
      <c r="H335" s="6"/>
      <c r="I335" s="6"/>
      <c r="J335" s="6"/>
      <c r="K335" s="6"/>
      <c r="L335" s="6"/>
      <c r="M335" s="6"/>
      <c r="N335" s="6"/>
      <c r="O335" s="6"/>
      <c r="P335" s="6"/>
      <c r="Q335" s="6"/>
      <c r="R335" s="6"/>
      <c r="S335" s="6"/>
      <c r="T335" s="6"/>
      <c r="U335" s="6"/>
      <c r="V335" s="6"/>
      <c r="W335" s="6"/>
      <c r="X335" s="6"/>
      <c r="Y335" s="6"/>
      <c r="Z335" s="6"/>
    </row>
    <row r="336" spans="1:26" ht="15.75" customHeight="1">
      <c r="A336" s="6"/>
      <c r="B336" s="6"/>
      <c r="C336" s="6"/>
      <c r="D336" s="6"/>
      <c r="E336" s="6"/>
      <c r="F336" s="6"/>
      <c r="G336" s="6"/>
      <c r="H336" s="6"/>
      <c r="I336" s="6"/>
      <c r="J336" s="6"/>
      <c r="K336" s="6"/>
      <c r="L336" s="6"/>
      <c r="M336" s="6"/>
      <c r="N336" s="6"/>
      <c r="O336" s="6"/>
      <c r="P336" s="6"/>
      <c r="Q336" s="6"/>
      <c r="R336" s="6"/>
      <c r="S336" s="6"/>
      <c r="T336" s="6"/>
      <c r="U336" s="6"/>
      <c r="V336" s="6"/>
      <c r="W336" s="6"/>
      <c r="X336" s="6"/>
      <c r="Y336" s="6"/>
      <c r="Z336" s="6"/>
    </row>
    <row r="337" spans="1:26" ht="15.75" customHeight="1">
      <c r="A337" s="6"/>
      <c r="B337" s="6"/>
      <c r="C337" s="6"/>
      <c r="D337" s="6"/>
      <c r="E337" s="6"/>
      <c r="F337" s="6"/>
      <c r="G337" s="6"/>
      <c r="H337" s="6"/>
      <c r="I337" s="6"/>
      <c r="J337" s="6"/>
      <c r="K337" s="6"/>
      <c r="L337" s="6"/>
      <c r="M337" s="6"/>
      <c r="N337" s="6"/>
      <c r="O337" s="6"/>
      <c r="P337" s="6"/>
      <c r="Q337" s="6"/>
      <c r="R337" s="6"/>
      <c r="S337" s="6"/>
      <c r="T337" s="6"/>
      <c r="U337" s="6"/>
      <c r="V337" s="6"/>
      <c r="W337" s="6"/>
      <c r="X337" s="6"/>
      <c r="Y337" s="6"/>
      <c r="Z337" s="6"/>
    </row>
    <row r="338" spans="1:26" ht="15.75" customHeight="1">
      <c r="A338" s="6"/>
      <c r="B338" s="6"/>
      <c r="C338" s="6"/>
      <c r="D338" s="6"/>
      <c r="E338" s="6"/>
      <c r="F338" s="6"/>
      <c r="G338" s="6"/>
      <c r="H338" s="6"/>
      <c r="I338" s="6"/>
      <c r="J338" s="6"/>
      <c r="K338" s="6"/>
      <c r="L338" s="6"/>
      <c r="M338" s="6"/>
      <c r="N338" s="6"/>
      <c r="O338" s="6"/>
      <c r="P338" s="6"/>
      <c r="Q338" s="6"/>
      <c r="R338" s="6"/>
      <c r="S338" s="6"/>
      <c r="T338" s="6"/>
      <c r="U338" s="6"/>
      <c r="V338" s="6"/>
      <c r="W338" s="6"/>
      <c r="X338" s="6"/>
      <c r="Y338" s="6"/>
      <c r="Z338" s="6"/>
    </row>
    <row r="339" spans="1:26" ht="15.75" customHeight="1">
      <c r="A339" s="6"/>
      <c r="B339" s="6"/>
      <c r="C339" s="6"/>
      <c r="D339" s="6"/>
      <c r="E339" s="6"/>
      <c r="F339" s="6"/>
      <c r="G339" s="6"/>
      <c r="H339" s="6"/>
      <c r="I339" s="6"/>
      <c r="J339" s="6"/>
      <c r="K339" s="6"/>
      <c r="L339" s="6"/>
      <c r="M339" s="6"/>
      <c r="N339" s="6"/>
      <c r="O339" s="6"/>
      <c r="P339" s="6"/>
      <c r="Q339" s="6"/>
      <c r="R339" s="6"/>
      <c r="S339" s="6"/>
      <c r="T339" s="6"/>
      <c r="U339" s="6"/>
      <c r="V339" s="6"/>
      <c r="W339" s="6"/>
      <c r="X339" s="6"/>
      <c r="Y339" s="6"/>
      <c r="Z339" s="6"/>
    </row>
    <row r="340" spans="1:26" ht="15.75" customHeight="1">
      <c r="A340" s="6"/>
      <c r="B340" s="6"/>
      <c r="C340" s="6"/>
      <c r="D340" s="6"/>
      <c r="E340" s="6"/>
      <c r="F340" s="6"/>
      <c r="G340" s="6"/>
      <c r="H340" s="6"/>
      <c r="I340" s="6"/>
      <c r="J340" s="6"/>
      <c r="K340" s="6"/>
      <c r="L340" s="6"/>
      <c r="M340" s="6"/>
      <c r="N340" s="6"/>
      <c r="O340" s="6"/>
      <c r="P340" s="6"/>
      <c r="Q340" s="6"/>
      <c r="R340" s="6"/>
      <c r="S340" s="6"/>
      <c r="T340" s="6"/>
      <c r="U340" s="6"/>
      <c r="V340" s="6"/>
      <c r="W340" s="6"/>
      <c r="X340" s="6"/>
      <c r="Y340" s="6"/>
      <c r="Z340" s="6"/>
    </row>
    <row r="341" spans="1:26" ht="15.75" customHeight="1">
      <c r="A341" s="6"/>
      <c r="B341" s="6"/>
      <c r="C341" s="6"/>
      <c r="D341" s="6"/>
      <c r="E341" s="6"/>
      <c r="F341" s="6"/>
      <c r="G341" s="6"/>
      <c r="H341" s="6"/>
      <c r="I341" s="6"/>
      <c r="J341" s="6"/>
      <c r="K341" s="6"/>
      <c r="L341" s="6"/>
      <c r="M341" s="6"/>
      <c r="N341" s="6"/>
      <c r="O341" s="6"/>
      <c r="P341" s="6"/>
      <c r="Q341" s="6"/>
      <c r="R341" s="6"/>
      <c r="S341" s="6"/>
      <c r="T341" s="6"/>
      <c r="U341" s="6"/>
      <c r="V341" s="6"/>
      <c r="W341" s="6"/>
      <c r="X341" s="6"/>
      <c r="Y341" s="6"/>
      <c r="Z341" s="6"/>
    </row>
    <row r="342" spans="1:26" ht="15.75" customHeight="1">
      <c r="A342" s="6"/>
      <c r="B342" s="6"/>
      <c r="C342" s="6"/>
      <c r="D342" s="6"/>
      <c r="E342" s="6"/>
      <c r="F342" s="6"/>
      <c r="G342" s="6"/>
      <c r="H342" s="6"/>
      <c r="I342" s="6"/>
      <c r="J342" s="6"/>
      <c r="K342" s="6"/>
      <c r="L342" s="6"/>
      <c r="M342" s="6"/>
      <c r="N342" s="6"/>
      <c r="O342" s="6"/>
      <c r="P342" s="6"/>
      <c r="Q342" s="6"/>
      <c r="R342" s="6"/>
      <c r="S342" s="6"/>
      <c r="T342" s="6"/>
      <c r="U342" s="6"/>
      <c r="V342" s="6"/>
      <c r="W342" s="6"/>
      <c r="X342" s="6"/>
      <c r="Y342" s="6"/>
      <c r="Z342" s="6"/>
    </row>
    <row r="343" spans="1:26" ht="15.75" customHeight="1">
      <c r="A343" s="6"/>
      <c r="B343" s="6"/>
      <c r="C343" s="6"/>
      <c r="D343" s="6"/>
      <c r="E343" s="6"/>
      <c r="F343" s="6"/>
      <c r="G343" s="6"/>
      <c r="H343" s="6"/>
      <c r="I343" s="6"/>
      <c r="J343" s="6"/>
      <c r="K343" s="6"/>
      <c r="L343" s="6"/>
      <c r="M343" s="6"/>
      <c r="N343" s="6"/>
      <c r="O343" s="6"/>
      <c r="P343" s="6"/>
      <c r="Q343" s="6"/>
      <c r="R343" s="6"/>
      <c r="S343" s="6"/>
      <c r="T343" s="6"/>
      <c r="U343" s="6"/>
      <c r="V343" s="6"/>
      <c r="W343" s="6"/>
      <c r="X343" s="6"/>
      <c r="Y343" s="6"/>
      <c r="Z343" s="6"/>
    </row>
    <row r="344" spans="1:26" ht="15.75" customHeight="1">
      <c r="A344" s="6"/>
      <c r="B344" s="6"/>
      <c r="C344" s="6"/>
      <c r="D344" s="6"/>
      <c r="E344" s="6"/>
      <c r="F344" s="6"/>
      <c r="G344" s="6"/>
      <c r="H344" s="6"/>
      <c r="I344" s="6"/>
      <c r="J344" s="6"/>
      <c r="K344" s="6"/>
      <c r="L344" s="6"/>
      <c r="M344" s="6"/>
      <c r="N344" s="6"/>
      <c r="O344" s="6"/>
      <c r="P344" s="6"/>
      <c r="Q344" s="6"/>
      <c r="R344" s="6"/>
      <c r="S344" s="6"/>
      <c r="T344" s="6"/>
      <c r="U344" s="6"/>
      <c r="V344" s="6"/>
      <c r="W344" s="6"/>
      <c r="X344" s="6"/>
      <c r="Y344" s="6"/>
      <c r="Z344" s="6"/>
    </row>
    <row r="345" spans="1:26" ht="15.75" customHeight="1">
      <c r="A345" s="6"/>
      <c r="B345" s="6"/>
      <c r="C345" s="6"/>
      <c r="D345" s="6"/>
      <c r="E345" s="6"/>
      <c r="F345" s="6"/>
      <c r="G345" s="6"/>
      <c r="H345" s="6"/>
      <c r="I345" s="6"/>
      <c r="J345" s="6"/>
      <c r="K345" s="6"/>
      <c r="L345" s="6"/>
      <c r="M345" s="6"/>
      <c r="N345" s="6"/>
      <c r="O345" s="6"/>
      <c r="P345" s="6"/>
      <c r="Q345" s="6"/>
      <c r="R345" s="6"/>
      <c r="S345" s="6"/>
      <c r="T345" s="6"/>
      <c r="U345" s="6"/>
      <c r="V345" s="6"/>
      <c r="W345" s="6"/>
      <c r="X345" s="6"/>
      <c r="Y345" s="6"/>
      <c r="Z345" s="6"/>
    </row>
    <row r="346" spans="1:26" ht="15.75" customHeight="1">
      <c r="A346" s="6"/>
      <c r="B346" s="6"/>
      <c r="C346" s="6"/>
      <c r="D346" s="6"/>
      <c r="E346" s="6"/>
      <c r="F346" s="6"/>
      <c r="G346" s="6"/>
      <c r="H346" s="6"/>
      <c r="I346" s="6"/>
      <c r="J346" s="6"/>
      <c r="K346" s="6"/>
      <c r="L346" s="6"/>
      <c r="M346" s="6"/>
      <c r="N346" s="6"/>
      <c r="O346" s="6"/>
      <c r="P346" s="6"/>
      <c r="Q346" s="6"/>
      <c r="R346" s="6"/>
      <c r="S346" s="6"/>
      <c r="T346" s="6"/>
      <c r="U346" s="6"/>
      <c r="V346" s="6"/>
      <c r="W346" s="6"/>
      <c r="X346" s="6"/>
      <c r="Y346" s="6"/>
      <c r="Z346" s="6"/>
    </row>
    <row r="347" spans="1:26" ht="15.75" customHeight="1">
      <c r="A347" s="6"/>
      <c r="B347" s="6"/>
      <c r="C347" s="6"/>
      <c r="D347" s="6"/>
      <c r="E347" s="6"/>
      <c r="F347" s="6"/>
      <c r="G347" s="6"/>
      <c r="H347" s="6"/>
      <c r="I347" s="6"/>
      <c r="J347" s="6"/>
      <c r="K347" s="6"/>
      <c r="L347" s="6"/>
      <c r="M347" s="6"/>
      <c r="N347" s="6"/>
      <c r="O347" s="6"/>
      <c r="P347" s="6"/>
      <c r="Q347" s="6"/>
      <c r="R347" s="6"/>
      <c r="S347" s="6"/>
      <c r="T347" s="6"/>
      <c r="U347" s="6"/>
      <c r="V347" s="6"/>
      <c r="W347" s="6"/>
      <c r="X347" s="6"/>
      <c r="Y347" s="6"/>
      <c r="Z347" s="6"/>
    </row>
    <row r="348" spans="1:26" ht="15.75" customHeight="1">
      <c r="A348" s="6"/>
      <c r="B348" s="6"/>
      <c r="C348" s="6"/>
      <c r="D348" s="6"/>
      <c r="E348" s="6"/>
      <c r="F348" s="6"/>
      <c r="G348" s="6"/>
      <c r="H348" s="6"/>
      <c r="I348" s="6"/>
      <c r="J348" s="6"/>
      <c r="K348" s="6"/>
      <c r="L348" s="6"/>
      <c r="M348" s="6"/>
      <c r="N348" s="6"/>
      <c r="O348" s="6"/>
      <c r="P348" s="6"/>
      <c r="Q348" s="6"/>
      <c r="R348" s="6"/>
      <c r="S348" s="6"/>
      <c r="T348" s="6"/>
      <c r="U348" s="6"/>
      <c r="V348" s="6"/>
      <c r="W348" s="6"/>
      <c r="X348" s="6"/>
      <c r="Y348" s="6"/>
      <c r="Z348" s="6"/>
    </row>
    <row r="349" spans="1:26" ht="15.75" customHeight="1">
      <c r="A349" s="6"/>
      <c r="B349" s="6"/>
      <c r="C349" s="6"/>
      <c r="D349" s="6"/>
      <c r="E349" s="6"/>
      <c r="F349" s="6"/>
      <c r="G349" s="6"/>
      <c r="H349" s="6"/>
      <c r="I349" s="6"/>
      <c r="J349" s="6"/>
      <c r="K349" s="6"/>
      <c r="L349" s="6"/>
      <c r="M349" s="6"/>
      <c r="N349" s="6"/>
      <c r="O349" s="6"/>
      <c r="P349" s="6"/>
      <c r="Q349" s="6"/>
      <c r="R349" s="6"/>
      <c r="S349" s="6"/>
      <c r="T349" s="6"/>
      <c r="U349" s="6"/>
      <c r="V349" s="6"/>
      <c r="W349" s="6"/>
      <c r="X349" s="6"/>
      <c r="Y349" s="6"/>
      <c r="Z349" s="6"/>
    </row>
    <row r="350" spans="1:26" ht="15.75" customHeight="1">
      <c r="A350" s="6"/>
      <c r="B350" s="6"/>
      <c r="C350" s="6"/>
      <c r="D350" s="6"/>
      <c r="E350" s="6"/>
      <c r="F350" s="6"/>
      <c r="G350" s="6"/>
      <c r="H350" s="6"/>
      <c r="I350" s="6"/>
      <c r="J350" s="6"/>
      <c r="K350" s="6"/>
      <c r="L350" s="6"/>
      <c r="M350" s="6"/>
      <c r="N350" s="6"/>
      <c r="O350" s="6"/>
      <c r="P350" s="6"/>
      <c r="Q350" s="6"/>
      <c r="R350" s="6"/>
      <c r="S350" s="6"/>
      <c r="T350" s="6"/>
      <c r="U350" s="6"/>
      <c r="V350" s="6"/>
      <c r="W350" s="6"/>
      <c r="X350" s="6"/>
      <c r="Y350" s="6"/>
      <c r="Z350" s="6"/>
    </row>
    <row r="351" spans="1:26" ht="15.75" customHeight="1">
      <c r="A351" s="6"/>
      <c r="B351" s="6"/>
      <c r="C351" s="6"/>
      <c r="D351" s="6"/>
      <c r="E351" s="6"/>
      <c r="F351" s="6"/>
      <c r="G351" s="6"/>
      <c r="H351" s="6"/>
      <c r="I351" s="6"/>
      <c r="J351" s="6"/>
      <c r="K351" s="6"/>
      <c r="L351" s="6"/>
      <c r="M351" s="6"/>
      <c r="N351" s="6"/>
      <c r="O351" s="6"/>
      <c r="P351" s="6"/>
      <c r="Q351" s="6"/>
      <c r="R351" s="6"/>
      <c r="S351" s="6"/>
      <c r="T351" s="6"/>
      <c r="U351" s="6"/>
      <c r="V351" s="6"/>
      <c r="W351" s="6"/>
      <c r="X351" s="6"/>
      <c r="Y351" s="6"/>
      <c r="Z351" s="6"/>
    </row>
    <row r="352" spans="1:26" ht="15.75" customHeight="1">
      <c r="A352" s="6"/>
      <c r="B352" s="6"/>
      <c r="C352" s="6"/>
      <c r="D352" s="6"/>
      <c r="E352" s="6"/>
      <c r="F352" s="6"/>
      <c r="G352" s="6"/>
      <c r="H352" s="6"/>
      <c r="I352" s="6"/>
      <c r="J352" s="6"/>
      <c r="K352" s="6"/>
      <c r="L352" s="6"/>
      <c r="M352" s="6"/>
      <c r="N352" s="6"/>
      <c r="O352" s="6"/>
      <c r="P352" s="6"/>
      <c r="Q352" s="6"/>
      <c r="R352" s="6"/>
      <c r="S352" s="6"/>
      <c r="T352" s="6"/>
      <c r="U352" s="6"/>
      <c r="V352" s="6"/>
      <c r="W352" s="6"/>
      <c r="X352" s="6"/>
      <c r="Y352" s="6"/>
      <c r="Z352" s="6"/>
    </row>
    <row r="353" spans="1:26" ht="15.75" customHeight="1">
      <c r="A353" s="6"/>
      <c r="B353" s="6"/>
      <c r="C353" s="6"/>
      <c r="D353" s="6"/>
      <c r="E353" s="6"/>
      <c r="F353" s="6"/>
      <c r="G353" s="6"/>
      <c r="H353" s="6"/>
      <c r="I353" s="6"/>
      <c r="J353" s="6"/>
      <c r="K353" s="6"/>
      <c r="L353" s="6"/>
      <c r="M353" s="6"/>
      <c r="N353" s="6"/>
      <c r="O353" s="6"/>
      <c r="P353" s="6"/>
      <c r="Q353" s="6"/>
      <c r="R353" s="6"/>
      <c r="S353" s="6"/>
      <c r="T353" s="6"/>
      <c r="U353" s="6"/>
      <c r="V353" s="6"/>
      <c r="W353" s="6"/>
      <c r="X353" s="6"/>
      <c r="Y353" s="6"/>
      <c r="Z353" s="6"/>
    </row>
    <row r="354" spans="1:26" ht="15.75" customHeight="1">
      <c r="A354" s="6"/>
      <c r="B354" s="6"/>
      <c r="C354" s="6"/>
      <c r="D354" s="6"/>
      <c r="E354" s="6"/>
      <c r="F354" s="6"/>
      <c r="G354" s="6"/>
      <c r="H354" s="6"/>
      <c r="I354" s="6"/>
      <c r="J354" s="6"/>
      <c r="K354" s="6"/>
      <c r="L354" s="6"/>
      <c r="M354" s="6"/>
      <c r="N354" s="6"/>
      <c r="O354" s="6"/>
      <c r="P354" s="6"/>
      <c r="Q354" s="6"/>
      <c r="R354" s="6"/>
      <c r="S354" s="6"/>
      <c r="T354" s="6"/>
      <c r="U354" s="6"/>
      <c r="V354" s="6"/>
      <c r="W354" s="6"/>
      <c r="X354" s="6"/>
      <c r="Y354" s="6"/>
      <c r="Z354" s="6"/>
    </row>
    <row r="355" spans="1:26" ht="15.75" customHeight="1">
      <c r="A355" s="6"/>
      <c r="B355" s="6"/>
      <c r="C355" s="6"/>
      <c r="D355" s="6"/>
      <c r="E355" s="6"/>
      <c r="F355" s="6"/>
      <c r="G355" s="6"/>
      <c r="H355" s="6"/>
      <c r="I355" s="6"/>
      <c r="J355" s="6"/>
      <c r="K355" s="6"/>
      <c r="L355" s="6"/>
      <c r="M355" s="6"/>
      <c r="N355" s="6"/>
      <c r="O355" s="6"/>
      <c r="P355" s="6"/>
      <c r="Q355" s="6"/>
      <c r="R355" s="6"/>
      <c r="S355" s="6"/>
      <c r="T355" s="6"/>
      <c r="U355" s="6"/>
      <c r="V355" s="6"/>
      <c r="W355" s="6"/>
      <c r="X355" s="6"/>
      <c r="Y355" s="6"/>
      <c r="Z355" s="6"/>
    </row>
    <row r="356" spans="1:26" ht="15.75" customHeight="1">
      <c r="A356" s="6"/>
      <c r="B356" s="6"/>
      <c r="C356" s="6"/>
      <c r="D356" s="6"/>
      <c r="E356" s="6"/>
      <c r="F356" s="6"/>
      <c r="G356" s="6"/>
      <c r="H356" s="6"/>
      <c r="I356" s="6"/>
      <c r="J356" s="6"/>
      <c r="K356" s="6"/>
      <c r="L356" s="6"/>
      <c r="M356" s="6"/>
      <c r="N356" s="6"/>
      <c r="O356" s="6"/>
      <c r="P356" s="6"/>
      <c r="Q356" s="6"/>
      <c r="R356" s="6"/>
      <c r="S356" s="6"/>
      <c r="T356" s="6"/>
      <c r="U356" s="6"/>
      <c r="V356" s="6"/>
      <c r="W356" s="6"/>
      <c r="X356" s="6"/>
      <c r="Y356" s="6"/>
      <c r="Z356" s="6"/>
    </row>
    <row r="357" spans="1:26" ht="15.75" customHeight="1">
      <c r="A357" s="6"/>
      <c r="B357" s="6"/>
      <c r="C357" s="6"/>
      <c r="D357" s="6"/>
      <c r="E357" s="6"/>
      <c r="F357" s="6"/>
      <c r="G357" s="6"/>
      <c r="H357" s="6"/>
      <c r="I357" s="6"/>
      <c r="J357" s="6"/>
      <c r="K357" s="6"/>
      <c r="L357" s="6"/>
      <c r="M357" s="6"/>
      <c r="N357" s="6"/>
      <c r="O357" s="6"/>
      <c r="P357" s="6"/>
      <c r="Q357" s="6"/>
      <c r="R357" s="6"/>
      <c r="S357" s="6"/>
      <c r="T357" s="6"/>
      <c r="U357" s="6"/>
      <c r="V357" s="6"/>
      <c r="W357" s="6"/>
      <c r="X357" s="6"/>
      <c r="Y357" s="6"/>
      <c r="Z357" s="6"/>
    </row>
    <row r="358" spans="1:26" ht="15.75" customHeight="1">
      <c r="A358" s="6"/>
      <c r="B358" s="6"/>
      <c r="C358" s="6"/>
      <c r="D358" s="6"/>
      <c r="E358" s="6"/>
      <c r="F358" s="6"/>
      <c r="G358" s="6"/>
      <c r="H358" s="6"/>
      <c r="I358" s="6"/>
      <c r="J358" s="6"/>
      <c r="K358" s="6"/>
      <c r="L358" s="6"/>
      <c r="M358" s="6"/>
      <c r="N358" s="6"/>
      <c r="O358" s="6"/>
      <c r="P358" s="6"/>
      <c r="Q358" s="6"/>
      <c r="R358" s="6"/>
      <c r="S358" s="6"/>
      <c r="T358" s="6"/>
      <c r="U358" s="6"/>
      <c r="V358" s="6"/>
      <c r="W358" s="6"/>
      <c r="X358" s="6"/>
      <c r="Y358" s="6"/>
      <c r="Z358" s="6"/>
    </row>
    <row r="359" spans="1:26" ht="15.75" customHeight="1">
      <c r="A359" s="6"/>
      <c r="B359" s="6"/>
      <c r="C359" s="6"/>
      <c r="D359" s="6"/>
      <c r="E359" s="6"/>
      <c r="F359" s="6"/>
      <c r="G359" s="6"/>
      <c r="H359" s="6"/>
      <c r="I359" s="6"/>
      <c r="J359" s="6"/>
      <c r="K359" s="6"/>
      <c r="L359" s="6"/>
      <c r="M359" s="6"/>
      <c r="N359" s="6"/>
      <c r="O359" s="6"/>
      <c r="P359" s="6"/>
      <c r="Q359" s="6"/>
      <c r="R359" s="6"/>
      <c r="S359" s="6"/>
      <c r="T359" s="6"/>
      <c r="U359" s="6"/>
      <c r="V359" s="6"/>
      <c r="W359" s="6"/>
      <c r="X359" s="6"/>
      <c r="Y359" s="6"/>
      <c r="Z359" s="6"/>
    </row>
    <row r="360" spans="1:26" ht="15.75" customHeight="1">
      <c r="A360" s="6"/>
      <c r="B360" s="6"/>
      <c r="C360" s="6"/>
      <c r="D360" s="6"/>
      <c r="E360" s="6"/>
      <c r="F360" s="6"/>
      <c r="G360" s="6"/>
      <c r="H360" s="6"/>
      <c r="I360" s="6"/>
      <c r="J360" s="6"/>
      <c r="K360" s="6"/>
      <c r="L360" s="6"/>
      <c r="M360" s="6"/>
      <c r="N360" s="6"/>
      <c r="O360" s="6"/>
      <c r="P360" s="6"/>
      <c r="Q360" s="6"/>
      <c r="R360" s="6"/>
      <c r="S360" s="6"/>
      <c r="T360" s="6"/>
      <c r="U360" s="6"/>
      <c r="V360" s="6"/>
      <c r="W360" s="6"/>
      <c r="X360" s="6"/>
      <c r="Y360" s="6"/>
      <c r="Z360" s="6"/>
    </row>
    <row r="361" spans="1:26" ht="15.75" customHeight="1">
      <c r="A361" s="6"/>
      <c r="B361" s="6"/>
      <c r="C361" s="6"/>
      <c r="D361" s="6"/>
      <c r="E361" s="6"/>
      <c r="F361" s="6"/>
      <c r="G361" s="6"/>
      <c r="H361" s="6"/>
      <c r="I361" s="6"/>
      <c r="J361" s="6"/>
      <c r="K361" s="6"/>
      <c r="L361" s="6"/>
      <c r="M361" s="6"/>
      <c r="N361" s="6"/>
      <c r="O361" s="6"/>
      <c r="P361" s="6"/>
      <c r="Q361" s="6"/>
      <c r="R361" s="6"/>
      <c r="S361" s="6"/>
      <c r="T361" s="6"/>
      <c r="U361" s="6"/>
      <c r="V361" s="6"/>
      <c r="W361" s="6"/>
      <c r="X361" s="6"/>
      <c r="Y361" s="6"/>
      <c r="Z361" s="6"/>
    </row>
    <row r="362" spans="1:26" ht="15.75" customHeight="1">
      <c r="A362" s="6"/>
      <c r="B362" s="6"/>
      <c r="C362" s="6"/>
      <c r="D362" s="6"/>
      <c r="E362" s="6"/>
      <c r="F362" s="6"/>
      <c r="G362" s="6"/>
      <c r="H362" s="6"/>
      <c r="I362" s="6"/>
      <c r="J362" s="6"/>
      <c r="K362" s="6"/>
      <c r="L362" s="6"/>
      <c r="M362" s="6"/>
      <c r="N362" s="6"/>
      <c r="O362" s="6"/>
      <c r="P362" s="6"/>
      <c r="Q362" s="6"/>
      <c r="R362" s="6"/>
      <c r="S362" s="6"/>
      <c r="T362" s="6"/>
      <c r="U362" s="6"/>
      <c r="V362" s="6"/>
      <c r="W362" s="6"/>
      <c r="X362" s="6"/>
      <c r="Y362" s="6"/>
      <c r="Z362" s="6"/>
    </row>
    <row r="363" spans="1:26" ht="15.75" customHeight="1">
      <c r="A363" s="6"/>
      <c r="B363" s="6"/>
      <c r="C363" s="6"/>
      <c r="D363" s="6"/>
      <c r="E363" s="6"/>
      <c r="F363" s="6"/>
      <c r="G363" s="6"/>
      <c r="H363" s="6"/>
      <c r="I363" s="6"/>
      <c r="J363" s="6"/>
      <c r="K363" s="6"/>
      <c r="L363" s="6"/>
      <c r="M363" s="6"/>
      <c r="N363" s="6"/>
      <c r="O363" s="6"/>
      <c r="P363" s="6"/>
      <c r="Q363" s="6"/>
      <c r="R363" s="6"/>
      <c r="S363" s="6"/>
      <c r="T363" s="6"/>
      <c r="U363" s="6"/>
      <c r="V363" s="6"/>
      <c r="W363" s="6"/>
      <c r="X363" s="6"/>
      <c r="Y363" s="6"/>
      <c r="Z363" s="6"/>
    </row>
    <row r="364" spans="1:26" ht="15.75" customHeight="1">
      <c r="A364" s="6"/>
      <c r="B364" s="6"/>
      <c r="C364" s="6"/>
      <c r="D364" s="6"/>
      <c r="E364" s="6"/>
      <c r="F364" s="6"/>
      <c r="G364" s="6"/>
      <c r="H364" s="6"/>
      <c r="I364" s="6"/>
      <c r="J364" s="6"/>
      <c r="K364" s="6"/>
      <c r="L364" s="6"/>
      <c r="M364" s="6"/>
      <c r="N364" s="6"/>
      <c r="O364" s="6"/>
      <c r="P364" s="6"/>
      <c r="Q364" s="6"/>
      <c r="R364" s="6"/>
      <c r="S364" s="6"/>
      <c r="T364" s="6"/>
      <c r="U364" s="6"/>
      <c r="V364" s="6"/>
      <c r="W364" s="6"/>
      <c r="X364" s="6"/>
      <c r="Y364" s="6"/>
      <c r="Z364" s="6"/>
    </row>
    <row r="365" spans="1:26" ht="15.75" customHeight="1">
      <c r="A365" s="6"/>
      <c r="B365" s="6"/>
      <c r="C365" s="6"/>
      <c r="D365" s="6"/>
      <c r="E365" s="6"/>
      <c r="F365" s="6"/>
      <c r="G365" s="6"/>
      <c r="H365" s="6"/>
      <c r="I365" s="6"/>
      <c r="J365" s="6"/>
      <c r="K365" s="6"/>
      <c r="L365" s="6"/>
      <c r="M365" s="6"/>
      <c r="N365" s="6"/>
      <c r="O365" s="6"/>
      <c r="P365" s="6"/>
      <c r="Q365" s="6"/>
      <c r="R365" s="6"/>
      <c r="S365" s="6"/>
      <c r="T365" s="6"/>
      <c r="U365" s="6"/>
      <c r="V365" s="6"/>
      <c r="W365" s="6"/>
      <c r="X365" s="6"/>
      <c r="Y365" s="6"/>
      <c r="Z365" s="6"/>
    </row>
    <row r="366" spans="1:26" ht="15.75" customHeight="1">
      <c r="A366" s="6"/>
      <c r="B366" s="6"/>
      <c r="C366" s="6"/>
      <c r="D366" s="6"/>
      <c r="E366" s="6"/>
      <c r="F366" s="6"/>
      <c r="G366" s="6"/>
      <c r="H366" s="6"/>
      <c r="I366" s="6"/>
      <c r="J366" s="6"/>
      <c r="K366" s="6"/>
      <c r="L366" s="6"/>
      <c r="M366" s="6"/>
      <c r="N366" s="6"/>
      <c r="O366" s="6"/>
      <c r="P366" s="6"/>
      <c r="Q366" s="6"/>
      <c r="R366" s="6"/>
      <c r="S366" s="6"/>
      <c r="T366" s="6"/>
      <c r="U366" s="6"/>
      <c r="V366" s="6"/>
      <c r="W366" s="6"/>
      <c r="X366" s="6"/>
      <c r="Y366" s="6"/>
      <c r="Z366" s="6"/>
    </row>
    <row r="367" spans="1:26" ht="15.75" customHeight="1">
      <c r="A367" s="6"/>
      <c r="B367" s="6"/>
      <c r="C367" s="6"/>
      <c r="D367" s="6"/>
      <c r="E367" s="6"/>
      <c r="F367" s="6"/>
      <c r="G367" s="6"/>
      <c r="H367" s="6"/>
      <c r="I367" s="6"/>
      <c r="J367" s="6"/>
      <c r="K367" s="6"/>
      <c r="L367" s="6"/>
      <c r="M367" s="6"/>
      <c r="N367" s="6"/>
      <c r="O367" s="6"/>
      <c r="P367" s="6"/>
      <c r="Q367" s="6"/>
      <c r="R367" s="6"/>
      <c r="S367" s="6"/>
      <c r="T367" s="6"/>
      <c r="U367" s="6"/>
      <c r="V367" s="6"/>
      <c r="W367" s="6"/>
      <c r="X367" s="6"/>
      <c r="Y367" s="6"/>
      <c r="Z367" s="6"/>
    </row>
    <row r="368" spans="1:26" ht="15.75" customHeight="1">
      <c r="A368" s="6"/>
      <c r="B368" s="6"/>
      <c r="C368" s="6"/>
      <c r="D368" s="6"/>
      <c r="E368" s="6"/>
      <c r="F368" s="6"/>
      <c r="G368" s="6"/>
      <c r="H368" s="6"/>
      <c r="I368" s="6"/>
      <c r="J368" s="6"/>
      <c r="K368" s="6"/>
      <c r="L368" s="6"/>
      <c r="M368" s="6"/>
      <c r="N368" s="6"/>
      <c r="O368" s="6"/>
      <c r="P368" s="6"/>
      <c r="Q368" s="6"/>
      <c r="R368" s="6"/>
      <c r="S368" s="6"/>
      <c r="T368" s="6"/>
      <c r="U368" s="6"/>
      <c r="V368" s="6"/>
      <c r="W368" s="6"/>
      <c r="X368" s="6"/>
      <c r="Y368" s="6"/>
      <c r="Z368" s="6"/>
    </row>
    <row r="369" spans="1:26" ht="15.75" customHeight="1">
      <c r="A369" s="6"/>
      <c r="B369" s="6"/>
      <c r="C369" s="6"/>
      <c r="D369" s="6"/>
      <c r="E369" s="6"/>
      <c r="F369" s="6"/>
      <c r="G369" s="6"/>
      <c r="H369" s="6"/>
      <c r="I369" s="6"/>
      <c r="J369" s="6"/>
      <c r="K369" s="6"/>
      <c r="L369" s="6"/>
      <c r="M369" s="6"/>
      <c r="N369" s="6"/>
      <c r="O369" s="6"/>
      <c r="P369" s="6"/>
      <c r="Q369" s="6"/>
      <c r="R369" s="6"/>
      <c r="S369" s="6"/>
      <c r="T369" s="6"/>
      <c r="U369" s="6"/>
      <c r="V369" s="6"/>
      <c r="W369" s="6"/>
      <c r="X369" s="6"/>
      <c r="Y369" s="6"/>
      <c r="Z369" s="6"/>
    </row>
    <row r="370" spans="1:26" ht="15.75" customHeight="1">
      <c r="A370" s="6"/>
      <c r="B370" s="6"/>
      <c r="C370" s="6"/>
      <c r="D370" s="6"/>
      <c r="E370" s="6"/>
      <c r="F370" s="6"/>
      <c r="G370" s="6"/>
      <c r="H370" s="6"/>
      <c r="I370" s="6"/>
      <c r="J370" s="6"/>
      <c r="K370" s="6"/>
      <c r="L370" s="6"/>
      <c r="M370" s="6"/>
      <c r="N370" s="6"/>
      <c r="O370" s="6"/>
      <c r="P370" s="6"/>
      <c r="Q370" s="6"/>
      <c r="R370" s="6"/>
      <c r="S370" s="6"/>
      <c r="T370" s="6"/>
      <c r="U370" s="6"/>
      <c r="V370" s="6"/>
      <c r="W370" s="6"/>
      <c r="X370" s="6"/>
      <c r="Y370" s="6"/>
      <c r="Z370" s="6"/>
    </row>
    <row r="371" spans="1:26" ht="15.75" customHeight="1">
      <c r="A371" s="6"/>
      <c r="B371" s="6"/>
      <c r="C371" s="6"/>
      <c r="D371" s="6"/>
      <c r="E371" s="6"/>
      <c r="F371" s="6"/>
      <c r="G371" s="6"/>
      <c r="H371" s="6"/>
      <c r="I371" s="6"/>
      <c r="J371" s="6"/>
      <c r="K371" s="6"/>
      <c r="L371" s="6"/>
      <c r="M371" s="6"/>
      <c r="N371" s="6"/>
      <c r="O371" s="6"/>
      <c r="P371" s="6"/>
      <c r="Q371" s="6"/>
      <c r="R371" s="6"/>
      <c r="S371" s="6"/>
      <c r="T371" s="6"/>
      <c r="U371" s="6"/>
      <c r="V371" s="6"/>
      <c r="W371" s="6"/>
      <c r="X371" s="6"/>
      <c r="Y371" s="6"/>
      <c r="Z371" s="6"/>
    </row>
    <row r="372" spans="1:26" ht="15.75" customHeight="1">
      <c r="A372" s="6"/>
      <c r="B372" s="6"/>
      <c r="C372" s="6"/>
      <c r="D372" s="6"/>
      <c r="E372" s="6"/>
      <c r="F372" s="6"/>
      <c r="G372" s="6"/>
      <c r="H372" s="6"/>
      <c r="I372" s="6"/>
      <c r="J372" s="6"/>
      <c r="K372" s="6"/>
      <c r="L372" s="6"/>
      <c r="M372" s="6"/>
      <c r="N372" s="6"/>
      <c r="O372" s="6"/>
      <c r="P372" s="6"/>
      <c r="Q372" s="6"/>
      <c r="R372" s="6"/>
      <c r="S372" s="6"/>
      <c r="T372" s="6"/>
      <c r="U372" s="6"/>
      <c r="V372" s="6"/>
      <c r="W372" s="6"/>
      <c r="X372" s="6"/>
      <c r="Y372" s="6"/>
      <c r="Z372" s="6"/>
    </row>
    <row r="373" spans="1:26" ht="15.75" customHeight="1">
      <c r="A373" s="6"/>
      <c r="B373" s="6"/>
      <c r="C373" s="6"/>
      <c r="D373" s="6"/>
      <c r="E373" s="6"/>
      <c r="F373" s="6"/>
      <c r="G373" s="6"/>
      <c r="H373" s="6"/>
      <c r="I373" s="6"/>
      <c r="J373" s="6"/>
      <c r="K373" s="6"/>
      <c r="L373" s="6"/>
      <c r="M373" s="6"/>
      <c r="N373" s="6"/>
      <c r="O373" s="6"/>
      <c r="P373" s="6"/>
      <c r="Q373" s="6"/>
      <c r="R373" s="6"/>
      <c r="S373" s="6"/>
      <c r="T373" s="6"/>
      <c r="U373" s="6"/>
      <c r="V373" s="6"/>
      <c r="W373" s="6"/>
      <c r="X373" s="6"/>
      <c r="Y373" s="6"/>
      <c r="Z373" s="6"/>
    </row>
    <row r="374" spans="1:26" ht="15.75" customHeight="1">
      <c r="A374" s="6"/>
      <c r="B374" s="6"/>
      <c r="C374" s="6"/>
      <c r="D374" s="6"/>
      <c r="E374" s="6"/>
      <c r="F374" s="6"/>
      <c r="G374" s="6"/>
      <c r="H374" s="6"/>
      <c r="I374" s="6"/>
      <c r="J374" s="6"/>
      <c r="K374" s="6"/>
      <c r="L374" s="6"/>
      <c r="M374" s="6"/>
      <c r="N374" s="6"/>
      <c r="O374" s="6"/>
      <c r="P374" s="6"/>
      <c r="Q374" s="6"/>
      <c r="R374" s="6"/>
      <c r="S374" s="6"/>
      <c r="T374" s="6"/>
      <c r="U374" s="6"/>
      <c r="V374" s="6"/>
      <c r="W374" s="6"/>
      <c r="X374" s="6"/>
      <c r="Y374" s="6"/>
      <c r="Z374" s="6"/>
    </row>
    <row r="375" spans="1:26" ht="15.75" customHeight="1">
      <c r="A375" s="6"/>
      <c r="B375" s="6"/>
      <c r="C375" s="6"/>
      <c r="D375" s="6"/>
      <c r="E375" s="6"/>
      <c r="F375" s="6"/>
      <c r="G375" s="6"/>
      <c r="H375" s="6"/>
      <c r="I375" s="6"/>
      <c r="J375" s="6"/>
      <c r="K375" s="6"/>
      <c r="L375" s="6"/>
      <c r="M375" s="6"/>
      <c r="N375" s="6"/>
      <c r="O375" s="6"/>
      <c r="P375" s="6"/>
      <c r="Q375" s="6"/>
      <c r="R375" s="6"/>
      <c r="S375" s="6"/>
      <c r="T375" s="6"/>
      <c r="U375" s="6"/>
      <c r="V375" s="6"/>
      <c r="W375" s="6"/>
      <c r="X375" s="6"/>
      <c r="Y375" s="6"/>
      <c r="Z375" s="6"/>
    </row>
    <row r="376" spans="1:26" ht="15.75" customHeight="1">
      <c r="A376" s="6"/>
      <c r="B376" s="6"/>
      <c r="C376" s="6"/>
      <c r="D376" s="6"/>
      <c r="E376" s="6"/>
      <c r="F376" s="6"/>
      <c r="G376" s="6"/>
      <c r="H376" s="6"/>
      <c r="I376" s="6"/>
      <c r="J376" s="6"/>
      <c r="K376" s="6"/>
      <c r="L376" s="6"/>
      <c r="M376" s="6"/>
      <c r="N376" s="6"/>
      <c r="O376" s="6"/>
      <c r="P376" s="6"/>
      <c r="Q376" s="6"/>
      <c r="R376" s="6"/>
      <c r="S376" s="6"/>
      <c r="T376" s="6"/>
      <c r="U376" s="6"/>
      <c r="V376" s="6"/>
      <c r="W376" s="6"/>
      <c r="X376" s="6"/>
      <c r="Y376" s="6"/>
      <c r="Z376" s="6"/>
    </row>
    <row r="377" spans="1:26" ht="15.75" customHeight="1">
      <c r="A377" s="6"/>
      <c r="B377" s="6"/>
      <c r="C377" s="6"/>
      <c r="D377" s="6"/>
      <c r="E377" s="6"/>
      <c r="F377" s="6"/>
      <c r="G377" s="6"/>
      <c r="H377" s="6"/>
      <c r="I377" s="6"/>
      <c r="J377" s="6"/>
      <c r="K377" s="6"/>
      <c r="L377" s="6"/>
      <c r="M377" s="6"/>
      <c r="N377" s="6"/>
      <c r="O377" s="6"/>
      <c r="P377" s="6"/>
      <c r="Q377" s="6"/>
      <c r="R377" s="6"/>
      <c r="S377" s="6"/>
      <c r="T377" s="6"/>
      <c r="U377" s="6"/>
      <c r="V377" s="6"/>
      <c r="W377" s="6"/>
      <c r="X377" s="6"/>
      <c r="Y377" s="6"/>
      <c r="Z377" s="6"/>
    </row>
    <row r="378" spans="1:26" ht="15.75" customHeight="1">
      <c r="A378" s="6"/>
      <c r="B378" s="6"/>
      <c r="C378" s="6"/>
      <c r="D378" s="6"/>
      <c r="E378" s="6"/>
      <c r="F378" s="6"/>
      <c r="G378" s="6"/>
      <c r="H378" s="6"/>
      <c r="I378" s="6"/>
      <c r="J378" s="6"/>
      <c r="K378" s="6"/>
      <c r="L378" s="6"/>
      <c r="M378" s="6"/>
      <c r="N378" s="6"/>
      <c r="O378" s="6"/>
      <c r="P378" s="6"/>
      <c r="Q378" s="6"/>
      <c r="R378" s="6"/>
      <c r="S378" s="6"/>
      <c r="T378" s="6"/>
      <c r="U378" s="6"/>
      <c r="V378" s="6"/>
      <c r="W378" s="6"/>
      <c r="X378" s="6"/>
      <c r="Y378" s="6"/>
      <c r="Z378" s="6"/>
    </row>
    <row r="379" spans="1:26" ht="15.75" customHeight="1">
      <c r="A379" s="6"/>
      <c r="B379" s="6"/>
      <c r="C379" s="6"/>
      <c r="D379" s="6"/>
      <c r="E379" s="6"/>
      <c r="F379" s="6"/>
      <c r="G379" s="6"/>
      <c r="H379" s="6"/>
      <c r="I379" s="6"/>
      <c r="J379" s="6"/>
      <c r="K379" s="6"/>
      <c r="L379" s="6"/>
      <c r="M379" s="6"/>
      <c r="N379" s="6"/>
      <c r="O379" s="6"/>
      <c r="P379" s="6"/>
      <c r="Q379" s="6"/>
      <c r="R379" s="6"/>
      <c r="S379" s="6"/>
      <c r="T379" s="6"/>
      <c r="U379" s="6"/>
      <c r="V379" s="6"/>
      <c r="W379" s="6"/>
      <c r="X379" s="6"/>
      <c r="Y379" s="6"/>
      <c r="Z379" s="6"/>
    </row>
    <row r="380" spans="1:26" ht="15.75" customHeight="1">
      <c r="A380" s="6"/>
      <c r="B380" s="6"/>
      <c r="C380" s="6"/>
      <c r="D380" s="6"/>
      <c r="E380" s="6"/>
      <c r="F380" s="6"/>
      <c r="G380" s="6"/>
      <c r="H380" s="6"/>
      <c r="I380" s="6"/>
      <c r="J380" s="6"/>
      <c r="K380" s="6"/>
      <c r="L380" s="6"/>
      <c r="M380" s="6"/>
      <c r="N380" s="6"/>
      <c r="O380" s="6"/>
      <c r="P380" s="6"/>
      <c r="Q380" s="6"/>
      <c r="R380" s="6"/>
      <c r="S380" s="6"/>
      <c r="T380" s="6"/>
      <c r="U380" s="6"/>
      <c r="V380" s="6"/>
      <c r="W380" s="6"/>
      <c r="X380" s="6"/>
      <c r="Y380" s="6"/>
      <c r="Z380" s="6"/>
    </row>
    <row r="381" spans="1:26" ht="15.75" customHeight="1">
      <c r="A381" s="6"/>
      <c r="B381" s="6"/>
      <c r="C381" s="6"/>
      <c r="D381" s="6"/>
      <c r="E381" s="6"/>
      <c r="F381" s="6"/>
      <c r="G381" s="6"/>
      <c r="H381" s="6"/>
      <c r="I381" s="6"/>
      <c r="J381" s="6"/>
      <c r="K381" s="6"/>
      <c r="L381" s="6"/>
      <c r="M381" s="6"/>
      <c r="N381" s="6"/>
      <c r="O381" s="6"/>
      <c r="P381" s="6"/>
      <c r="Q381" s="6"/>
      <c r="R381" s="6"/>
      <c r="S381" s="6"/>
      <c r="T381" s="6"/>
      <c r="U381" s="6"/>
      <c r="V381" s="6"/>
      <c r="W381" s="6"/>
      <c r="X381" s="6"/>
      <c r="Y381" s="6"/>
      <c r="Z381" s="6"/>
    </row>
    <row r="382" spans="1:26" ht="15.75" customHeight="1">
      <c r="A382" s="6"/>
      <c r="B382" s="6"/>
      <c r="C382" s="6"/>
      <c r="D382" s="6"/>
      <c r="E382" s="6"/>
      <c r="F382" s="6"/>
      <c r="G382" s="6"/>
      <c r="H382" s="6"/>
      <c r="I382" s="6"/>
      <c r="J382" s="6"/>
      <c r="K382" s="6"/>
      <c r="L382" s="6"/>
      <c r="M382" s="6"/>
      <c r="N382" s="6"/>
      <c r="O382" s="6"/>
      <c r="P382" s="6"/>
      <c r="Q382" s="6"/>
      <c r="R382" s="6"/>
      <c r="S382" s="6"/>
      <c r="T382" s="6"/>
      <c r="U382" s="6"/>
      <c r="V382" s="6"/>
      <c r="W382" s="6"/>
      <c r="X382" s="6"/>
      <c r="Y382" s="6"/>
      <c r="Z382" s="6"/>
    </row>
    <row r="383" spans="1:26" ht="15.75" customHeight="1">
      <c r="A383" s="6"/>
      <c r="B383" s="6"/>
      <c r="C383" s="6"/>
      <c r="D383" s="6"/>
      <c r="E383" s="6"/>
      <c r="F383" s="6"/>
      <c r="G383" s="6"/>
      <c r="H383" s="6"/>
      <c r="I383" s="6"/>
      <c r="J383" s="6"/>
      <c r="K383" s="6"/>
      <c r="L383" s="6"/>
      <c r="M383" s="6"/>
      <c r="N383" s="6"/>
      <c r="O383" s="6"/>
      <c r="P383" s="6"/>
      <c r="Q383" s="6"/>
      <c r="R383" s="6"/>
      <c r="S383" s="6"/>
      <c r="T383" s="6"/>
      <c r="U383" s="6"/>
      <c r="V383" s="6"/>
      <c r="W383" s="6"/>
      <c r="X383" s="6"/>
      <c r="Y383" s="6"/>
      <c r="Z383" s="6"/>
    </row>
    <row r="384" spans="1:26" ht="15.75" customHeight="1">
      <c r="A384" s="6"/>
      <c r="B384" s="6"/>
      <c r="C384" s="6"/>
      <c r="D384" s="6"/>
      <c r="E384" s="6"/>
      <c r="F384" s="6"/>
      <c r="G384" s="6"/>
      <c r="H384" s="6"/>
      <c r="I384" s="6"/>
      <c r="J384" s="6"/>
      <c r="K384" s="6"/>
      <c r="L384" s="6"/>
      <c r="M384" s="6"/>
      <c r="N384" s="6"/>
      <c r="O384" s="6"/>
      <c r="P384" s="6"/>
      <c r="Q384" s="6"/>
      <c r="R384" s="6"/>
      <c r="S384" s="6"/>
      <c r="T384" s="6"/>
      <c r="U384" s="6"/>
      <c r="V384" s="6"/>
      <c r="W384" s="6"/>
      <c r="X384" s="6"/>
      <c r="Y384" s="6"/>
      <c r="Z384" s="6"/>
    </row>
    <row r="385" spans="1:26" ht="15.75" customHeight="1">
      <c r="A385" s="6"/>
      <c r="B385" s="6"/>
      <c r="C385" s="6"/>
      <c r="D385" s="6"/>
      <c r="E385" s="6"/>
      <c r="F385" s="6"/>
      <c r="G385" s="6"/>
      <c r="H385" s="6"/>
      <c r="I385" s="6"/>
      <c r="J385" s="6"/>
      <c r="K385" s="6"/>
      <c r="L385" s="6"/>
      <c r="M385" s="6"/>
      <c r="N385" s="6"/>
      <c r="O385" s="6"/>
      <c r="P385" s="6"/>
      <c r="Q385" s="6"/>
      <c r="R385" s="6"/>
      <c r="S385" s="6"/>
      <c r="T385" s="6"/>
      <c r="U385" s="6"/>
      <c r="V385" s="6"/>
      <c r="W385" s="6"/>
      <c r="X385" s="6"/>
      <c r="Y385" s="6"/>
      <c r="Z385" s="6"/>
    </row>
    <row r="386" spans="1:26" ht="15.75" customHeight="1">
      <c r="A386" s="6"/>
      <c r="B386" s="6"/>
      <c r="C386" s="6"/>
      <c r="D386" s="6"/>
      <c r="E386" s="6"/>
      <c r="F386" s="6"/>
      <c r="G386" s="6"/>
      <c r="H386" s="6"/>
      <c r="I386" s="6"/>
      <c r="J386" s="6"/>
      <c r="K386" s="6"/>
      <c r="L386" s="6"/>
      <c r="M386" s="6"/>
      <c r="N386" s="6"/>
      <c r="O386" s="6"/>
      <c r="P386" s="6"/>
      <c r="Q386" s="6"/>
      <c r="R386" s="6"/>
      <c r="S386" s="6"/>
      <c r="T386" s="6"/>
      <c r="U386" s="6"/>
      <c r="V386" s="6"/>
      <c r="W386" s="6"/>
      <c r="X386" s="6"/>
      <c r="Y386" s="6"/>
      <c r="Z386" s="6"/>
    </row>
    <row r="387" spans="1:26" ht="15.75" customHeight="1">
      <c r="A387" s="6"/>
      <c r="B387" s="6"/>
      <c r="C387" s="6"/>
      <c r="D387" s="6"/>
      <c r="E387" s="6"/>
      <c r="F387" s="6"/>
      <c r="G387" s="6"/>
      <c r="H387" s="6"/>
      <c r="I387" s="6"/>
      <c r="J387" s="6"/>
      <c r="K387" s="6"/>
      <c r="L387" s="6"/>
      <c r="M387" s="6"/>
      <c r="N387" s="6"/>
      <c r="O387" s="6"/>
      <c r="P387" s="6"/>
      <c r="Q387" s="6"/>
      <c r="R387" s="6"/>
      <c r="S387" s="6"/>
      <c r="T387" s="6"/>
      <c r="U387" s="6"/>
      <c r="V387" s="6"/>
      <c r="W387" s="6"/>
      <c r="X387" s="6"/>
      <c r="Y387" s="6"/>
      <c r="Z387" s="6"/>
    </row>
    <row r="388" spans="1:26" ht="15.75" customHeight="1">
      <c r="A388" s="6"/>
      <c r="B388" s="6"/>
      <c r="C388" s="6"/>
      <c r="D388" s="6"/>
      <c r="E388" s="6"/>
      <c r="F388" s="6"/>
      <c r="G388" s="6"/>
      <c r="H388" s="6"/>
      <c r="I388" s="6"/>
      <c r="J388" s="6"/>
      <c r="K388" s="6"/>
      <c r="L388" s="6"/>
      <c r="M388" s="6"/>
      <c r="N388" s="6"/>
      <c r="O388" s="6"/>
      <c r="P388" s="6"/>
      <c r="Q388" s="6"/>
      <c r="R388" s="6"/>
      <c r="S388" s="6"/>
      <c r="T388" s="6"/>
      <c r="U388" s="6"/>
      <c r="V388" s="6"/>
      <c r="W388" s="6"/>
      <c r="X388" s="6"/>
      <c r="Y388" s="6"/>
      <c r="Z388" s="6"/>
    </row>
    <row r="389" spans="1:26" ht="15.75" customHeight="1">
      <c r="A389" s="6"/>
      <c r="B389" s="6"/>
      <c r="C389" s="6"/>
      <c r="D389" s="6"/>
      <c r="E389" s="6"/>
      <c r="F389" s="6"/>
      <c r="G389" s="6"/>
      <c r="H389" s="6"/>
      <c r="I389" s="6"/>
      <c r="J389" s="6"/>
      <c r="K389" s="6"/>
      <c r="L389" s="6"/>
      <c r="M389" s="6"/>
      <c r="N389" s="6"/>
      <c r="O389" s="6"/>
      <c r="P389" s="6"/>
      <c r="Q389" s="6"/>
      <c r="R389" s="6"/>
      <c r="S389" s="6"/>
      <c r="T389" s="6"/>
      <c r="U389" s="6"/>
      <c r="V389" s="6"/>
      <c r="W389" s="6"/>
      <c r="X389" s="6"/>
      <c r="Y389" s="6"/>
      <c r="Z389" s="6"/>
    </row>
    <row r="390" spans="1:26" ht="15.75" customHeight="1">
      <c r="A390" s="6"/>
      <c r="B390" s="6"/>
      <c r="C390" s="6"/>
      <c r="D390" s="6"/>
      <c r="E390" s="6"/>
      <c r="F390" s="6"/>
      <c r="G390" s="6"/>
      <c r="H390" s="6"/>
      <c r="I390" s="6"/>
      <c r="J390" s="6"/>
      <c r="K390" s="6"/>
      <c r="L390" s="6"/>
      <c r="M390" s="6"/>
      <c r="N390" s="6"/>
      <c r="O390" s="6"/>
      <c r="P390" s="6"/>
      <c r="Q390" s="6"/>
      <c r="R390" s="6"/>
      <c r="S390" s="6"/>
      <c r="T390" s="6"/>
      <c r="U390" s="6"/>
      <c r="V390" s="6"/>
      <c r="W390" s="6"/>
      <c r="X390" s="6"/>
      <c r="Y390" s="6"/>
      <c r="Z390" s="6"/>
    </row>
    <row r="391" spans="1:26" ht="15.75" customHeight="1">
      <c r="A391" s="6"/>
      <c r="B391" s="6"/>
      <c r="C391" s="6"/>
      <c r="D391" s="6"/>
      <c r="E391" s="6"/>
      <c r="F391" s="6"/>
      <c r="G391" s="6"/>
      <c r="H391" s="6"/>
      <c r="I391" s="6"/>
      <c r="J391" s="6"/>
      <c r="K391" s="6"/>
      <c r="L391" s="6"/>
      <c r="M391" s="6"/>
      <c r="N391" s="6"/>
      <c r="O391" s="6"/>
      <c r="P391" s="6"/>
      <c r="Q391" s="6"/>
      <c r="R391" s="6"/>
      <c r="S391" s="6"/>
      <c r="T391" s="6"/>
      <c r="U391" s="6"/>
      <c r="V391" s="6"/>
      <c r="W391" s="6"/>
      <c r="X391" s="6"/>
      <c r="Y391" s="6"/>
      <c r="Z391" s="6"/>
    </row>
    <row r="392" spans="1:26" ht="15.75" customHeight="1">
      <c r="A392" s="6"/>
      <c r="B392" s="6"/>
      <c r="C392" s="6"/>
      <c r="D392" s="6"/>
      <c r="E392" s="6"/>
      <c r="F392" s="6"/>
      <c r="G392" s="6"/>
      <c r="H392" s="6"/>
      <c r="I392" s="6"/>
      <c r="J392" s="6"/>
      <c r="K392" s="6"/>
      <c r="L392" s="6"/>
      <c r="M392" s="6"/>
      <c r="N392" s="6"/>
      <c r="O392" s="6"/>
      <c r="P392" s="6"/>
      <c r="Q392" s="6"/>
      <c r="R392" s="6"/>
      <c r="S392" s="6"/>
      <c r="T392" s="6"/>
      <c r="U392" s="6"/>
      <c r="V392" s="6"/>
      <c r="W392" s="6"/>
      <c r="X392" s="6"/>
      <c r="Y392" s="6"/>
      <c r="Z392" s="6"/>
    </row>
    <row r="393" spans="1:26" ht="15.75" customHeight="1">
      <c r="A393" s="6"/>
      <c r="B393" s="6"/>
      <c r="C393" s="6"/>
      <c r="D393" s="6"/>
      <c r="E393" s="6"/>
      <c r="F393" s="6"/>
      <c r="G393" s="6"/>
      <c r="H393" s="6"/>
      <c r="I393" s="6"/>
      <c r="J393" s="6"/>
      <c r="K393" s="6"/>
      <c r="L393" s="6"/>
      <c r="M393" s="6"/>
      <c r="N393" s="6"/>
      <c r="O393" s="6"/>
      <c r="P393" s="6"/>
      <c r="Q393" s="6"/>
      <c r="R393" s="6"/>
      <c r="S393" s="6"/>
      <c r="T393" s="6"/>
      <c r="U393" s="6"/>
      <c r="V393" s="6"/>
      <c r="W393" s="6"/>
      <c r="X393" s="6"/>
      <c r="Y393" s="6"/>
      <c r="Z393" s="6"/>
    </row>
    <row r="394" spans="1:26" ht="15.75" customHeight="1">
      <c r="A394" s="6"/>
      <c r="B394" s="6"/>
      <c r="C394" s="6"/>
      <c r="D394" s="6"/>
      <c r="E394" s="6"/>
      <c r="F394" s="6"/>
      <c r="G394" s="6"/>
      <c r="H394" s="6"/>
      <c r="I394" s="6"/>
      <c r="J394" s="6"/>
      <c r="K394" s="6"/>
      <c r="L394" s="6"/>
      <c r="M394" s="6"/>
      <c r="N394" s="6"/>
      <c r="O394" s="6"/>
      <c r="P394" s="6"/>
      <c r="Q394" s="6"/>
      <c r="R394" s="6"/>
      <c r="S394" s="6"/>
      <c r="T394" s="6"/>
      <c r="U394" s="6"/>
      <c r="V394" s="6"/>
      <c r="W394" s="6"/>
      <c r="X394" s="6"/>
      <c r="Y394" s="6"/>
      <c r="Z394" s="6"/>
    </row>
    <row r="395" spans="1:26" ht="15.75" customHeight="1">
      <c r="A395" s="6"/>
      <c r="B395" s="6"/>
      <c r="C395" s="6"/>
      <c r="D395" s="6"/>
      <c r="E395" s="6"/>
      <c r="F395" s="6"/>
      <c r="G395" s="6"/>
      <c r="H395" s="6"/>
      <c r="I395" s="6"/>
      <c r="J395" s="6"/>
      <c r="K395" s="6"/>
      <c r="L395" s="6"/>
      <c r="M395" s="6"/>
      <c r="N395" s="6"/>
      <c r="O395" s="6"/>
      <c r="P395" s="6"/>
      <c r="Q395" s="6"/>
      <c r="R395" s="6"/>
      <c r="S395" s="6"/>
      <c r="T395" s="6"/>
      <c r="U395" s="6"/>
      <c r="V395" s="6"/>
      <c r="W395" s="6"/>
      <c r="X395" s="6"/>
      <c r="Y395" s="6"/>
      <c r="Z395" s="6"/>
    </row>
    <row r="396" spans="1:26" ht="15.75" customHeight="1">
      <c r="A396" s="6"/>
      <c r="B396" s="6"/>
      <c r="C396" s="6"/>
      <c r="D396" s="6"/>
      <c r="E396" s="6"/>
      <c r="F396" s="6"/>
      <c r="G396" s="6"/>
      <c r="H396" s="6"/>
      <c r="I396" s="6"/>
      <c r="J396" s="6"/>
      <c r="K396" s="6"/>
      <c r="L396" s="6"/>
      <c r="M396" s="6"/>
      <c r="N396" s="6"/>
      <c r="O396" s="6"/>
      <c r="P396" s="6"/>
      <c r="Q396" s="6"/>
      <c r="R396" s="6"/>
      <c r="S396" s="6"/>
      <c r="T396" s="6"/>
      <c r="U396" s="6"/>
      <c r="V396" s="6"/>
      <c r="W396" s="6"/>
      <c r="X396" s="6"/>
      <c r="Y396" s="6"/>
      <c r="Z396" s="6"/>
    </row>
    <row r="397" spans="1:26" ht="15.75" customHeight="1">
      <c r="A397" s="6"/>
      <c r="B397" s="6"/>
      <c r="C397" s="6"/>
      <c r="D397" s="6"/>
      <c r="E397" s="6"/>
      <c r="F397" s="6"/>
      <c r="G397" s="6"/>
      <c r="H397" s="6"/>
      <c r="I397" s="6"/>
      <c r="J397" s="6"/>
      <c r="K397" s="6"/>
      <c r="L397" s="6"/>
      <c r="M397" s="6"/>
      <c r="N397" s="6"/>
      <c r="O397" s="6"/>
      <c r="P397" s="6"/>
      <c r="Q397" s="6"/>
      <c r="R397" s="6"/>
      <c r="S397" s="6"/>
      <c r="T397" s="6"/>
      <c r="U397" s="6"/>
      <c r="V397" s="6"/>
      <c r="W397" s="6"/>
      <c r="X397" s="6"/>
      <c r="Y397" s="6"/>
      <c r="Z397" s="6"/>
    </row>
    <row r="398" spans="1:26" ht="15.75" customHeight="1">
      <c r="A398" s="6"/>
      <c r="B398" s="6"/>
      <c r="C398" s="6"/>
      <c r="D398" s="6"/>
      <c r="E398" s="6"/>
      <c r="F398" s="6"/>
      <c r="G398" s="6"/>
      <c r="H398" s="6"/>
      <c r="I398" s="6"/>
      <c r="J398" s="6"/>
      <c r="K398" s="6"/>
      <c r="L398" s="6"/>
      <c r="M398" s="6"/>
      <c r="N398" s="6"/>
      <c r="O398" s="6"/>
      <c r="P398" s="6"/>
      <c r="Q398" s="6"/>
      <c r="R398" s="6"/>
      <c r="S398" s="6"/>
      <c r="T398" s="6"/>
      <c r="U398" s="6"/>
      <c r="V398" s="6"/>
      <c r="W398" s="6"/>
      <c r="X398" s="6"/>
      <c r="Y398" s="6"/>
      <c r="Z398" s="6"/>
    </row>
    <row r="399" spans="1:26" ht="15.75" customHeight="1">
      <c r="A399" s="6"/>
      <c r="B399" s="6"/>
      <c r="C399" s="6"/>
      <c r="D399" s="6"/>
      <c r="E399" s="6"/>
      <c r="F399" s="6"/>
      <c r="G399" s="6"/>
      <c r="H399" s="6"/>
      <c r="I399" s="6"/>
      <c r="J399" s="6"/>
      <c r="K399" s="6"/>
      <c r="L399" s="6"/>
      <c r="M399" s="6"/>
      <c r="N399" s="6"/>
      <c r="O399" s="6"/>
      <c r="P399" s="6"/>
      <c r="Q399" s="6"/>
      <c r="R399" s="6"/>
      <c r="S399" s="6"/>
      <c r="T399" s="6"/>
      <c r="U399" s="6"/>
      <c r="V399" s="6"/>
      <c r="W399" s="6"/>
      <c r="X399" s="6"/>
      <c r="Y399" s="6"/>
      <c r="Z399" s="6"/>
    </row>
    <row r="400" spans="1:26" ht="15.75" customHeight="1">
      <c r="A400" s="6"/>
      <c r="B400" s="6"/>
      <c r="C400" s="6"/>
      <c r="D400" s="6"/>
      <c r="E400" s="6"/>
      <c r="F400" s="6"/>
      <c r="G400" s="6"/>
      <c r="H400" s="6"/>
      <c r="I400" s="6"/>
      <c r="J400" s="6"/>
      <c r="K400" s="6"/>
      <c r="L400" s="6"/>
      <c r="M400" s="6"/>
      <c r="N400" s="6"/>
      <c r="O400" s="6"/>
      <c r="P400" s="6"/>
      <c r="Q400" s="6"/>
      <c r="R400" s="6"/>
      <c r="S400" s="6"/>
      <c r="T400" s="6"/>
      <c r="U400" s="6"/>
      <c r="V400" s="6"/>
      <c r="W400" s="6"/>
      <c r="X400" s="6"/>
      <c r="Y400" s="6"/>
      <c r="Z400" s="6"/>
    </row>
    <row r="401" spans="1:26" ht="15.75" customHeight="1">
      <c r="A401" s="6"/>
      <c r="B401" s="6"/>
      <c r="C401" s="6"/>
      <c r="D401" s="6"/>
      <c r="E401" s="6"/>
      <c r="F401" s="6"/>
      <c r="G401" s="6"/>
      <c r="H401" s="6"/>
      <c r="I401" s="6"/>
      <c r="J401" s="6"/>
      <c r="K401" s="6"/>
      <c r="L401" s="6"/>
      <c r="M401" s="6"/>
      <c r="N401" s="6"/>
      <c r="O401" s="6"/>
      <c r="P401" s="6"/>
      <c r="Q401" s="6"/>
      <c r="R401" s="6"/>
      <c r="S401" s="6"/>
      <c r="T401" s="6"/>
      <c r="U401" s="6"/>
      <c r="V401" s="6"/>
      <c r="W401" s="6"/>
      <c r="X401" s="6"/>
      <c r="Y401" s="6"/>
      <c r="Z401" s="6"/>
    </row>
    <row r="402" spans="1:26" ht="15.75" customHeight="1">
      <c r="A402" s="6"/>
      <c r="B402" s="6"/>
      <c r="C402" s="6"/>
      <c r="D402" s="6"/>
      <c r="E402" s="6"/>
      <c r="F402" s="6"/>
      <c r="G402" s="6"/>
      <c r="H402" s="6"/>
      <c r="I402" s="6"/>
      <c r="J402" s="6"/>
      <c r="K402" s="6"/>
      <c r="L402" s="6"/>
      <c r="M402" s="6"/>
      <c r="N402" s="6"/>
      <c r="O402" s="6"/>
      <c r="P402" s="6"/>
      <c r="Q402" s="6"/>
      <c r="R402" s="6"/>
      <c r="S402" s="6"/>
      <c r="T402" s="6"/>
      <c r="U402" s="6"/>
      <c r="V402" s="6"/>
      <c r="W402" s="6"/>
      <c r="X402" s="6"/>
      <c r="Y402" s="6"/>
      <c r="Z402" s="6"/>
    </row>
    <row r="403" spans="1:26" ht="15.75" customHeight="1">
      <c r="A403" s="6"/>
      <c r="B403" s="6"/>
      <c r="C403" s="6"/>
      <c r="D403" s="6"/>
      <c r="E403" s="6"/>
      <c r="F403" s="6"/>
      <c r="G403" s="6"/>
      <c r="H403" s="6"/>
      <c r="I403" s="6"/>
      <c r="J403" s="6"/>
      <c r="K403" s="6"/>
      <c r="L403" s="6"/>
      <c r="M403" s="6"/>
      <c r="N403" s="6"/>
      <c r="O403" s="6"/>
      <c r="P403" s="6"/>
      <c r="Q403" s="6"/>
      <c r="R403" s="6"/>
      <c r="S403" s="6"/>
      <c r="T403" s="6"/>
      <c r="U403" s="6"/>
      <c r="V403" s="6"/>
      <c r="W403" s="6"/>
      <c r="X403" s="6"/>
      <c r="Y403" s="6"/>
      <c r="Z403" s="6"/>
    </row>
    <row r="404" spans="1:26" ht="15.75" customHeight="1">
      <c r="A404" s="6"/>
      <c r="B404" s="6"/>
      <c r="C404" s="6"/>
      <c r="D404" s="6"/>
      <c r="E404" s="6"/>
      <c r="F404" s="6"/>
      <c r="G404" s="6"/>
      <c r="H404" s="6"/>
      <c r="I404" s="6"/>
      <c r="J404" s="6"/>
      <c r="K404" s="6"/>
      <c r="L404" s="6"/>
      <c r="M404" s="6"/>
      <c r="N404" s="6"/>
      <c r="O404" s="6"/>
      <c r="P404" s="6"/>
      <c r="Q404" s="6"/>
      <c r="R404" s="6"/>
      <c r="S404" s="6"/>
      <c r="T404" s="6"/>
      <c r="U404" s="6"/>
      <c r="V404" s="6"/>
      <c r="W404" s="6"/>
      <c r="X404" s="6"/>
      <c r="Y404" s="6"/>
      <c r="Z404" s="6"/>
    </row>
    <row r="405" spans="1:26" ht="15.75" customHeight="1">
      <c r="A405" s="6"/>
      <c r="B405" s="6"/>
      <c r="C405" s="6"/>
      <c r="D405" s="6"/>
      <c r="E405" s="6"/>
      <c r="F405" s="6"/>
      <c r="G405" s="6"/>
      <c r="H405" s="6"/>
      <c r="I405" s="6"/>
      <c r="J405" s="6"/>
      <c r="K405" s="6"/>
      <c r="L405" s="6"/>
      <c r="M405" s="6"/>
      <c r="N405" s="6"/>
      <c r="O405" s="6"/>
      <c r="P405" s="6"/>
      <c r="Q405" s="6"/>
      <c r="R405" s="6"/>
      <c r="S405" s="6"/>
      <c r="T405" s="6"/>
      <c r="U405" s="6"/>
      <c r="V405" s="6"/>
      <c r="W405" s="6"/>
      <c r="X405" s="6"/>
      <c r="Y405" s="6"/>
      <c r="Z405" s="6"/>
    </row>
    <row r="406" spans="1:26" ht="15.75" customHeight="1">
      <c r="A406" s="6"/>
      <c r="B406" s="6"/>
      <c r="C406" s="6"/>
      <c r="D406" s="6"/>
      <c r="E406" s="6"/>
      <c r="F406" s="6"/>
      <c r="G406" s="6"/>
      <c r="H406" s="6"/>
      <c r="I406" s="6"/>
      <c r="J406" s="6"/>
      <c r="K406" s="6"/>
      <c r="L406" s="6"/>
      <c r="M406" s="6"/>
      <c r="N406" s="6"/>
      <c r="O406" s="6"/>
      <c r="P406" s="6"/>
      <c r="Q406" s="6"/>
      <c r="R406" s="6"/>
      <c r="S406" s="6"/>
      <c r="T406" s="6"/>
      <c r="U406" s="6"/>
      <c r="V406" s="6"/>
      <c r="W406" s="6"/>
      <c r="X406" s="6"/>
      <c r="Y406" s="6"/>
      <c r="Z406" s="6"/>
    </row>
    <row r="407" spans="1:26" ht="15.75" customHeight="1">
      <c r="A407" s="6"/>
      <c r="B407" s="6"/>
      <c r="C407" s="6"/>
      <c r="D407" s="6"/>
      <c r="E407" s="6"/>
      <c r="F407" s="6"/>
      <c r="G407" s="6"/>
      <c r="H407" s="6"/>
      <c r="I407" s="6"/>
      <c r="J407" s="6"/>
      <c r="K407" s="6"/>
      <c r="L407" s="6"/>
      <c r="M407" s="6"/>
      <c r="N407" s="6"/>
      <c r="O407" s="6"/>
      <c r="P407" s="6"/>
      <c r="Q407" s="6"/>
      <c r="R407" s="6"/>
      <c r="S407" s="6"/>
      <c r="T407" s="6"/>
      <c r="U407" s="6"/>
      <c r="V407" s="6"/>
      <c r="W407" s="6"/>
      <c r="X407" s="6"/>
      <c r="Y407" s="6"/>
      <c r="Z407" s="6"/>
    </row>
    <row r="408" spans="1:26" ht="15.75" customHeight="1">
      <c r="A408" s="6"/>
      <c r="B408" s="6"/>
      <c r="C408" s="6"/>
      <c r="D408" s="6"/>
      <c r="E408" s="6"/>
      <c r="F408" s="6"/>
      <c r="G408" s="6"/>
      <c r="H408" s="6"/>
      <c r="I408" s="6"/>
      <c r="J408" s="6"/>
      <c r="K408" s="6"/>
      <c r="L408" s="6"/>
      <c r="M408" s="6"/>
      <c r="N408" s="6"/>
      <c r="O408" s="6"/>
      <c r="P408" s="6"/>
      <c r="Q408" s="6"/>
      <c r="R408" s="6"/>
      <c r="S408" s="6"/>
      <c r="T408" s="6"/>
      <c r="U408" s="6"/>
      <c r="V408" s="6"/>
      <c r="W408" s="6"/>
      <c r="X408" s="6"/>
      <c r="Y408" s="6"/>
      <c r="Z408" s="6"/>
    </row>
    <row r="409" spans="1:26" ht="15.75" customHeight="1">
      <c r="A409" s="6"/>
      <c r="B409" s="6"/>
      <c r="C409" s="6"/>
      <c r="D409" s="6"/>
      <c r="E409" s="6"/>
      <c r="F409" s="6"/>
      <c r="G409" s="6"/>
      <c r="H409" s="6"/>
      <c r="I409" s="6"/>
      <c r="J409" s="6"/>
      <c r="K409" s="6"/>
      <c r="L409" s="6"/>
      <c r="M409" s="6"/>
      <c r="N409" s="6"/>
      <c r="O409" s="6"/>
      <c r="P409" s="6"/>
      <c r="Q409" s="6"/>
      <c r="R409" s="6"/>
      <c r="S409" s="6"/>
      <c r="T409" s="6"/>
      <c r="U409" s="6"/>
      <c r="V409" s="6"/>
      <c r="W409" s="6"/>
      <c r="X409" s="6"/>
      <c r="Y409" s="6"/>
      <c r="Z409" s="6"/>
    </row>
    <row r="410" spans="1:26" ht="15.75" customHeight="1">
      <c r="A410" s="6"/>
      <c r="B410" s="6"/>
      <c r="C410" s="6"/>
      <c r="D410" s="6"/>
      <c r="E410" s="6"/>
      <c r="F410" s="6"/>
      <c r="G410" s="6"/>
      <c r="H410" s="6"/>
      <c r="I410" s="6"/>
      <c r="J410" s="6"/>
      <c r="K410" s="6"/>
      <c r="L410" s="6"/>
      <c r="M410" s="6"/>
      <c r="N410" s="6"/>
      <c r="O410" s="6"/>
      <c r="P410" s="6"/>
      <c r="Q410" s="6"/>
      <c r="R410" s="6"/>
      <c r="S410" s="6"/>
      <c r="T410" s="6"/>
      <c r="U410" s="6"/>
      <c r="V410" s="6"/>
      <c r="W410" s="6"/>
      <c r="X410" s="6"/>
      <c r="Y410" s="6"/>
      <c r="Z410" s="6"/>
    </row>
    <row r="411" spans="1:26" ht="15.75" customHeight="1">
      <c r="A411" s="6"/>
      <c r="B411" s="6"/>
      <c r="C411" s="6"/>
      <c r="D411" s="6"/>
      <c r="E411" s="6"/>
      <c r="F411" s="6"/>
      <c r="G411" s="6"/>
      <c r="H411" s="6"/>
      <c r="I411" s="6"/>
      <c r="J411" s="6"/>
      <c r="K411" s="6"/>
      <c r="L411" s="6"/>
      <c r="M411" s="6"/>
      <c r="N411" s="6"/>
      <c r="O411" s="6"/>
      <c r="P411" s="6"/>
      <c r="Q411" s="6"/>
      <c r="R411" s="6"/>
      <c r="S411" s="6"/>
      <c r="T411" s="6"/>
      <c r="U411" s="6"/>
      <c r="V411" s="6"/>
      <c r="W411" s="6"/>
      <c r="X411" s="6"/>
      <c r="Y411" s="6"/>
      <c r="Z411" s="6"/>
    </row>
    <row r="412" spans="1:26" ht="15.75" customHeight="1">
      <c r="A412" s="6"/>
      <c r="B412" s="6"/>
      <c r="C412" s="6"/>
      <c r="D412" s="6"/>
      <c r="E412" s="6"/>
      <c r="F412" s="6"/>
      <c r="G412" s="6"/>
      <c r="H412" s="6"/>
      <c r="I412" s="6"/>
      <c r="J412" s="6"/>
      <c r="K412" s="6"/>
      <c r="L412" s="6"/>
      <c r="M412" s="6"/>
      <c r="N412" s="6"/>
      <c r="O412" s="6"/>
      <c r="P412" s="6"/>
      <c r="Q412" s="6"/>
      <c r="R412" s="6"/>
      <c r="S412" s="6"/>
      <c r="T412" s="6"/>
      <c r="U412" s="6"/>
      <c r="V412" s="6"/>
      <c r="W412" s="6"/>
      <c r="X412" s="6"/>
      <c r="Y412" s="6"/>
      <c r="Z412" s="6"/>
    </row>
    <row r="413" spans="1:26" ht="15.75" customHeight="1">
      <c r="A413" s="6"/>
      <c r="B413" s="6"/>
      <c r="C413" s="6"/>
      <c r="D413" s="6"/>
      <c r="E413" s="6"/>
      <c r="F413" s="6"/>
      <c r="G413" s="6"/>
      <c r="H413" s="6"/>
      <c r="I413" s="6"/>
      <c r="J413" s="6"/>
      <c r="K413" s="6"/>
      <c r="L413" s="6"/>
      <c r="M413" s="6"/>
      <c r="N413" s="6"/>
      <c r="O413" s="6"/>
      <c r="P413" s="6"/>
      <c r="Q413" s="6"/>
      <c r="R413" s="6"/>
      <c r="S413" s="6"/>
      <c r="T413" s="6"/>
      <c r="U413" s="6"/>
      <c r="V413" s="6"/>
      <c r="W413" s="6"/>
      <c r="X413" s="6"/>
      <c r="Y413" s="6"/>
      <c r="Z413" s="6"/>
    </row>
    <row r="414" spans="1:26" ht="15.75" customHeight="1">
      <c r="A414" s="6"/>
      <c r="B414" s="6"/>
      <c r="C414" s="6"/>
      <c r="D414" s="6"/>
      <c r="E414" s="6"/>
      <c r="F414" s="6"/>
      <c r="G414" s="6"/>
      <c r="H414" s="6"/>
      <c r="I414" s="6"/>
      <c r="J414" s="6"/>
      <c r="K414" s="6"/>
      <c r="L414" s="6"/>
      <c r="M414" s="6"/>
      <c r="N414" s="6"/>
      <c r="O414" s="6"/>
      <c r="P414" s="6"/>
      <c r="Q414" s="6"/>
      <c r="R414" s="6"/>
      <c r="S414" s="6"/>
      <c r="T414" s="6"/>
      <c r="U414" s="6"/>
      <c r="V414" s="6"/>
      <c r="W414" s="6"/>
      <c r="X414" s="6"/>
      <c r="Y414" s="6"/>
      <c r="Z414" s="6"/>
    </row>
    <row r="415" spans="1:26" ht="15.75" customHeight="1">
      <c r="A415" s="6"/>
      <c r="B415" s="6"/>
      <c r="C415" s="6"/>
      <c r="D415" s="6"/>
      <c r="E415" s="6"/>
      <c r="F415" s="6"/>
      <c r="G415" s="6"/>
      <c r="H415" s="6"/>
      <c r="I415" s="6"/>
      <c r="J415" s="6"/>
      <c r="K415" s="6"/>
      <c r="L415" s="6"/>
      <c r="M415" s="6"/>
      <c r="N415" s="6"/>
      <c r="O415" s="6"/>
      <c r="P415" s="6"/>
      <c r="Q415" s="6"/>
      <c r="R415" s="6"/>
      <c r="S415" s="6"/>
      <c r="T415" s="6"/>
      <c r="U415" s="6"/>
      <c r="V415" s="6"/>
      <c r="W415" s="6"/>
      <c r="X415" s="6"/>
      <c r="Y415" s="6"/>
      <c r="Z415" s="6"/>
    </row>
    <row r="416" spans="1:26" ht="15.75" customHeight="1">
      <c r="A416" s="6"/>
      <c r="B416" s="6"/>
      <c r="C416" s="6"/>
      <c r="D416" s="6"/>
      <c r="E416" s="6"/>
      <c r="F416" s="6"/>
      <c r="G416" s="6"/>
      <c r="H416" s="6"/>
      <c r="I416" s="6"/>
      <c r="J416" s="6"/>
      <c r="K416" s="6"/>
      <c r="L416" s="6"/>
      <c r="M416" s="6"/>
      <c r="N416" s="6"/>
      <c r="O416" s="6"/>
      <c r="P416" s="6"/>
      <c r="Q416" s="6"/>
      <c r="R416" s="6"/>
      <c r="S416" s="6"/>
      <c r="T416" s="6"/>
      <c r="U416" s="6"/>
      <c r="V416" s="6"/>
      <c r="W416" s="6"/>
      <c r="X416" s="6"/>
      <c r="Y416" s="6"/>
      <c r="Z416" s="6"/>
    </row>
    <row r="417" spans="1:26" ht="15.75" customHeight="1">
      <c r="A417" s="6"/>
      <c r="B417" s="6"/>
      <c r="C417" s="6"/>
      <c r="D417" s="6"/>
      <c r="E417" s="6"/>
      <c r="F417" s="6"/>
      <c r="G417" s="6"/>
      <c r="H417" s="6"/>
      <c r="I417" s="6"/>
      <c r="J417" s="6"/>
      <c r="K417" s="6"/>
      <c r="L417" s="6"/>
      <c r="M417" s="6"/>
      <c r="N417" s="6"/>
      <c r="O417" s="6"/>
      <c r="P417" s="6"/>
      <c r="Q417" s="6"/>
      <c r="R417" s="6"/>
      <c r="S417" s="6"/>
      <c r="T417" s="6"/>
      <c r="U417" s="6"/>
      <c r="V417" s="6"/>
      <c r="W417" s="6"/>
      <c r="X417" s="6"/>
      <c r="Y417" s="6"/>
      <c r="Z417" s="6"/>
    </row>
    <row r="418" spans="1:26" ht="15.75" customHeight="1">
      <c r="A418" s="6"/>
      <c r="B418" s="6"/>
      <c r="C418" s="6"/>
      <c r="D418" s="6"/>
      <c r="E418" s="6"/>
      <c r="F418" s="6"/>
      <c r="G418" s="6"/>
      <c r="H418" s="6"/>
      <c r="I418" s="6"/>
      <c r="J418" s="6"/>
      <c r="K418" s="6"/>
      <c r="L418" s="6"/>
      <c r="M418" s="6"/>
      <c r="N418" s="6"/>
      <c r="O418" s="6"/>
      <c r="P418" s="6"/>
      <c r="Q418" s="6"/>
      <c r="R418" s="6"/>
      <c r="S418" s="6"/>
      <c r="T418" s="6"/>
      <c r="U418" s="6"/>
      <c r="V418" s="6"/>
      <c r="W418" s="6"/>
      <c r="X418" s="6"/>
      <c r="Y418" s="6"/>
      <c r="Z418" s="6"/>
    </row>
    <row r="419" spans="1:26" ht="15.75" customHeight="1">
      <c r="A419" s="6"/>
      <c r="B419" s="6"/>
      <c r="C419" s="6"/>
      <c r="D419" s="6"/>
      <c r="E419" s="6"/>
      <c r="F419" s="6"/>
      <c r="G419" s="6"/>
      <c r="H419" s="6"/>
      <c r="I419" s="6"/>
      <c r="J419" s="6"/>
      <c r="K419" s="6"/>
      <c r="L419" s="6"/>
      <c r="M419" s="6"/>
      <c r="N419" s="6"/>
      <c r="O419" s="6"/>
      <c r="P419" s="6"/>
      <c r="Q419" s="6"/>
      <c r="R419" s="6"/>
      <c r="S419" s="6"/>
      <c r="T419" s="6"/>
      <c r="U419" s="6"/>
      <c r="V419" s="6"/>
      <c r="W419" s="6"/>
      <c r="X419" s="6"/>
      <c r="Y419" s="6"/>
      <c r="Z419" s="6"/>
    </row>
    <row r="420" spans="1:26" ht="15.75" customHeight="1">
      <c r="A420" s="6"/>
      <c r="B420" s="6"/>
      <c r="C420" s="6"/>
      <c r="D420" s="6"/>
      <c r="E420" s="6"/>
      <c r="F420" s="6"/>
      <c r="G420" s="6"/>
      <c r="H420" s="6"/>
      <c r="I420" s="6"/>
      <c r="J420" s="6"/>
      <c r="K420" s="6"/>
      <c r="L420" s="6"/>
      <c r="M420" s="6"/>
      <c r="N420" s="6"/>
      <c r="O420" s="6"/>
      <c r="P420" s="6"/>
      <c r="Q420" s="6"/>
      <c r="R420" s="6"/>
      <c r="S420" s="6"/>
      <c r="T420" s="6"/>
      <c r="U420" s="6"/>
      <c r="V420" s="6"/>
      <c r="W420" s="6"/>
      <c r="X420" s="6"/>
      <c r="Y420" s="6"/>
      <c r="Z420" s="6"/>
    </row>
    <row r="421" spans="1:26" ht="15.75" customHeight="1">
      <c r="A421" s="6"/>
      <c r="B421" s="6"/>
      <c r="C421" s="6"/>
      <c r="D421" s="6"/>
      <c r="E421" s="6"/>
      <c r="F421" s="6"/>
      <c r="G421" s="6"/>
      <c r="H421" s="6"/>
      <c r="I421" s="6"/>
      <c r="J421" s="6"/>
      <c r="K421" s="6"/>
      <c r="L421" s="6"/>
      <c r="M421" s="6"/>
      <c r="N421" s="6"/>
      <c r="O421" s="6"/>
      <c r="P421" s="6"/>
      <c r="Q421" s="6"/>
      <c r="R421" s="6"/>
      <c r="S421" s="6"/>
      <c r="T421" s="6"/>
      <c r="U421" s="6"/>
      <c r="V421" s="6"/>
      <c r="W421" s="6"/>
      <c r="X421" s="6"/>
      <c r="Y421" s="6"/>
      <c r="Z421" s="6"/>
    </row>
    <row r="422" spans="1:26" ht="15.75" customHeight="1">
      <c r="A422" s="6"/>
      <c r="B422" s="6"/>
      <c r="C422" s="6"/>
      <c r="D422" s="6"/>
      <c r="E422" s="6"/>
      <c r="F422" s="6"/>
      <c r="G422" s="6"/>
      <c r="H422" s="6"/>
      <c r="I422" s="6"/>
      <c r="J422" s="6"/>
      <c r="K422" s="6"/>
      <c r="L422" s="6"/>
      <c r="M422" s="6"/>
      <c r="N422" s="6"/>
      <c r="O422" s="6"/>
      <c r="P422" s="6"/>
      <c r="Q422" s="6"/>
      <c r="R422" s="6"/>
      <c r="S422" s="6"/>
      <c r="T422" s="6"/>
      <c r="U422" s="6"/>
      <c r="V422" s="6"/>
      <c r="W422" s="6"/>
      <c r="X422" s="6"/>
      <c r="Y422" s="6"/>
      <c r="Z422" s="6"/>
    </row>
    <row r="423" spans="1:26" ht="15.75" customHeight="1">
      <c r="A423" s="6"/>
      <c r="B423" s="6"/>
      <c r="C423" s="6"/>
      <c r="D423" s="6"/>
      <c r="E423" s="6"/>
      <c r="F423" s="6"/>
      <c r="G423" s="6"/>
      <c r="H423" s="6"/>
      <c r="I423" s="6"/>
      <c r="J423" s="6"/>
      <c r="K423" s="6"/>
      <c r="L423" s="6"/>
      <c r="M423" s="6"/>
      <c r="N423" s="6"/>
      <c r="O423" s="6"/>
      <c r="P423" s="6"/>
      <c r="Q423" s="6"/>
      <c r="R423" s="6"/>
      <c r="S423" s="6"/>
      <c r="T423" s="6"/>
      <c r="U423" s="6"/>
      <c r="V423" s="6"/>
      <c r="W423" s="6"/>
      <c r="X423" s="6"/>
      <c r="Y423" s="6"/>
      <c r="Z423" s="6"/>
    </row>
    <row r="424" spans="1:26" ht="15.75" customHeight="1">
      <c r="A424" s="6"/>
      <c r="B424" s="6"/>
      <c r="C424" s="6"/>
      <c r="D424" s="6"/>
      <c r="E424" s="6"/>
      <c r="F424" s="6"/>
      <c r="G424" s="6"/>
      <c r="H424" s="6"/>
      <c r="I424" s="6"/>
      <c r="J424" s="6"/>
      <c r="K424" s="6"/>
      <c r="L424" s="6"/>
      <c r="M424" s="6"/>
      <c r="N424" s="6"/>
      <c r="O424" s="6"/>
      <c r="P424" s="6"/>
      <c r="Q424" s="6"/>
      <c r="R424" s="6"/>
      <c r="S424" s="6"/>
      <c r="T424" s="6"/>
      <c r="U424" s="6"/>
      <c r="V424" s="6"/>
      <c r="W424" s="6"/>
      <c r="X424" s="6"/>
      <c r="Y424" s="6"/>
      <c r="Z424" s="6"/>
    </row>
    <row r="425" spans="1:26" ht="15.75" customHeight="1">
      <c r="A425" s="6"/>
      <c r="B425" s="6"/>
      <c r="C425" s="6"/>
      <c r="D425" s="6"/>
      <c r="E425" s="6"/>
      <c r="F425" s="6"/>
      <c r="G425" s="6"/>
      <c r="H425" s="6"/>
      <c r="I425" s="6"/>
      <c r="J425" s="6"/>
      <c r="K425" s="6"/>
      <c r="L425" s="6"/>
      <c r="M425" s="6"/>
      <c r="N425" s="6"/>
      <c r="O425" s="6"/>
      <c r="P425" s="6"/>
      <c r="Q425" s="6"/>
      <c r="R425" s="6"/>
      <c r="S425" s="6"/>
      <c r="T425" s="6"/>
      <c r="U425" s="6"/>
      <c r="V425" s="6"/>
      <c r="W425" s="6"/>
      <c r="X425" s="6"/>
      <c r="Y425" s="6"/>
      <c r="Z425" s="6"/>
    </row>
    <row r="426" spans="1:26" ht="15.75" customHeight="1">
      <c r="A426" s="6"/>
      <c r="B426" s="6"/>
      <c r="C426" s="6"/>
      <c r="D426" s="6"/>
      <c r="E426" s="6"/>
      <c r="F426" s="6"/>
      <c r="G426" s="6"/>
      <c r="H426" s="6"/>
      <c r="I426" s="6"/>
      <c r="J426" s="6"/>
      <c r="K426" s="6"/>
      <c r="L426" s="6"/>
      <c r="M426" s="6"/>
      <c r="N426" s="6"/>
      <c r="O426" s="6"/>
      <c r="P426" s="6"/>
      <c r="Q426" s="6"/>
      <c r="R426" s="6"/>
      <c r="S426" s="6"/>
      <c r="T426" s="6"/>
      <c r="U426" s="6"/>
      <c r="V426" s="6"/>
      <c r="W426" s="6"/>
      <c r="X426" s="6"/>
      <c r="Y426" s="6"/>
      <c r="Z426" s="6"/>
    </row>
    <row r="427" spans="1:26" ht="15.75" customHeight="1">
      <c r="A427" s="6"/>
      <c r="B427" s="6"/>
      <c r="C427" s="6"/>
      <c r="D427" s="6"/>
      <c r="E427" s="6"/>
      <c r="F427" s="6"/>
      <c r="G427" s="6"/>
      <c r="H427" s="6"/>
      <c r="I427" s="6"/>
      <c r="J427" s="6"/>
      <c r="K427" s="6"/>
      <c r="L427" s="6"/>
      <c r="M427" s="6"/>
      <c r="N427" s="6"/>
      <c r="O427" s="6"/>
      <c r="P427" s="6"/>
      <c r="Q427" s="6"/>
      <c r="R427" s="6"/>
      <c r="S427" s="6"/>
      <c r="T427" s="6"/>
      <c r="U427" s="6"/>
      <c r="V427" s="6"/>
      <c r="W427" s="6"/>
      <c r="X427" s="6"/>
      <c r="Y427" s="6"/>
      <c r="Z427" s="6"/>
    </row>
    <row r="428" spans="1:26" ht="15.75" customHeight="1">
      <c r="A428" s="6"/>
      <c r="B428" s="6"/>
      <c r="C428" s="6"/>
      <c r="D428" s="6"/>
      <c r="E428" s="6"/>
      <c r="F428" s="6"/>
      <c r="G428" s="6"/>
      <c r="H428" s="6"/>
      <c r="I428" s="6"/>
      <c r="J428" s="6"/>
      <c r="K428" s="6"/>
      <c r="L428" s="6"/>
      <c r="M428" s="6"/>
      <c r="N428" s="6"/>
      <c r="O428" s="6"/>
      <c r="P428" s="6"/>
      <c r="Q428" s="6"/>
      <c r="R428" s="6"/>
      <c r="S428" s="6"/>
      <c r="T428" s="6"/>
      <c r="U428" s="6"/>
      <c r="V428" s="6"/>
      <c r="W428" s="6"/>
      <c r="X428" s="6"/>
      <c r="Y428" s="6"/>
      <c r="Z428" s="6"/>
    </row>
    <row r="429" spans="1:26" ht="15.75" customHeight="1">
      <c r="A429" s="6"/>
      <c r="B429" s="6"/>
      <c r="C429" s="6"/>
      <c r="D429" s="6"/>
      <c r="E429" s="6"/>
      <c r="F429" s="6"/>
      <c r="G429" s="6"/>
      <c r="H429" s="6"/>
      <c r="I429" s="6"/>
      <c r="J429" s="6"/>
      <c r="K429" s="6"/>
      <c r="L429" s="6"/>
      <c r="M429" s="6"/>
      <c r="N429" s="6"/>
      <c r="O429" s="6"/>
      <c r="P429" s="6"/>
      <c r="Q429" s="6"/>
      <c r="R429" s="6"/>
      <c r="S429" s="6"/>
      <c r="T429" s="6"/>
      <c r="U429" s="6"/>
      <c r="V429" s="6"/>
      <c r="W429" s="6"/>
      <c r="X429" s="6"/>
      <c r="Y429" s="6"/>
      <c r="Z429" s="6"/>
    </row>
    <row r="430" spans="1:26" ht="15.75" customHeight="1">
      <c r="A430" s="6"/>
      <c r="B430" s="6"/>
      <c r="C430" s="6"/>
      <c r="D430" s="6"/>
      <c r="E430" s="6"/>
      <c r="F430" s="6"/>
      <c r="G430" s="6"/>
      <c r="H430" s="6"/>
      <c r="I430" s="6"/>
      <c r="J430" s="6"/>
      <c r="K430" s="6"/>
      <c r="L430" s="6"/>
      <c r="M430" s="6"/>
      <c r="N430" s="6"/>
      <c r="O430" s="6"/>
      <c r="P430" s="6"/>
      <c r="Q430" s="6"/>
      <c r="R430" s="6"/>
      <c r="S430" s="6"/>
      <c r="T430" s="6"/>
      <c r="U430" s="6"/>
      <c r="V430" s="6"/>
      <c r="W430" s="6"/>
      <c r="X430" s="6"/>
      <c r="Y430" s="6"/>
      <c r="Z430" s="6"/>
    </row>
    <row r="431" spans="1:26" ht="15.75" customHeight="1">
      <c r="A431" s="6"/>
      <c r="B431" s="6"/>
      <c r="C431" s="6"/>
      <c r="D431" s="6"/>
      <c r="E431" s="6"/>
      <c r="F431" s="6"/>
      <c r="G431" s="6"/>
      <c r="H431" s="6"/>
      <c r="I431" s="6"/>
      <c r="J431" s="6"/>
      <c r="K431" s="6"/>
      <c r="L431" s="6"/>
      <c r="M431" s="6"/>
      <c r="N431" s="6"/>
      <c r="O431" s="6"/>
      <c r="P431" s="6"/>
      <c r="Q431" s="6"/>
      <c r="R431" s="6"/>
      <c r="S431" s="6"/>
      <c r="T431" s="6"/>
      <c r="U431" s="6"/>
      <c r="V431" s="6"/>
      <c r="W431" s="6"/>
      <c r="X431" s="6"/>
      <c r="Y431" s="6"/>
      <c r="Z431" s="6"/>
    </row>
    <row r="432" spans="1:26" ht="15.75" customHeight="1">
      <c r="A432" s="6"/>
      <c r="B432" s="6"/>
      <c r="C432" s="6"/>
      <c r="D432" s="6"/>
      <c r="E432" s="6"/>
      <c r="F432" s="6"/>
      <c r="G432" s="6"/>
      <c r="H432" s="6"/>
      <c r="I432" s="6"/>
      <c r="J432" s="6"/>
      <c r="K432" s="6"/>
      <c r="L432" s="6"/>
      <c r="M432" s="6"/>
      <c r="N432" s="6"/>
      <c r="O432" s="6"/>
      <c r="P432" s="6"/>
      <c r="Q432" s="6"/>
      <c r="R432" s="6"/>
      <c r="S432" s="6"/>
      <c r="T432" s="6"/>
      <c r="U432" s="6"/>
      <c r="V432" s="6"/>
      <c r="W432" s="6"/>
      <c r="X432" s="6"/>
      <c r="Y432" s="6"/>
      <c r="Z432" s="6"/>
    </row>
    <row r="433" spans="1:26" ht="15.75" customHeight="1">
      <c r="A433" s="6"/>
      <c r="B433" s="6"/>
      <c r="C433" s="6"/>
      <c r="D433" s="6"/>
      <c r="E433" s="6"/>
      <c r="F433" s="6"/>
      <c r="G433" s="6"/>
      <c r="H433" s="6"/>
      <c r="I433" s="6"/>
      <c r="J433" s="6"/>
      <c r="K433" s="6"/>
      <c r="L433" s="6"/>
      <c r="M433" s="6"/>
      <c r="N433" s="6"/>
      <c r="O433" s="6"/>
      <c r="P433" s="6"/>
      <c r="Q433" s="6"/>
      <c r="R433" s="6"/>
      <c r="S433" s="6"/>
      <c r="T433" s="6"/>
      <c r="U433" s="6"/>
      <c r="V433" s="6"/>
      <c r="W433" s="6"/>
      <c r="X433" s="6"/>
      <c r="Y433" s="6"/>
      <c r="Z433" s="6"/>
    </row>
    <row r="434" spans="1:26" ht="15.75" customHeight="1">
      <c r="A434" s="6"/>
      <c r="B434" s="6"/>
      <c r="C434" s="6"/>
      <c r="D434" s="6"/>
      <c r="E434" s="6"/>
      <c r="F434" s="6"/>
      <c r="G434" s="6"/>
      <c r="H434" s="6"/>
      <c r="I434" s="6"/>
      <c r="J434" s="6"/>
      <c r="K434" s="6"/>
      <c r="L434" s="6"/>
      <c r="M434" s="6"/>
      <c r="N434" s="6"/>
      <c r="O434" s="6"/>
      <c r="P434" s="6"/>
      <c r="Q434" s="6"/>
      <c r="R434" s="6"/>
      <c r="S434" s="6"/>
      <c r="T434" s="6"/>
      <c r="U434" s="6"/>
      <c r="V434" s="6"/>
      <c r="W434" s="6"/>
      <c r="X434" s="6"/>
      <c r="Y434" s="6"/>
      <c r="Z434" s="6"/>
    </row>
    <row r="435" spans="1:26" ht="15.75" customHeight="1">
      <c r="A435" s="6"/>
      <c r="B435" s="6"/>
      <c r="C435" s="6"/>
      <c r="D435" s="6"/>
      <c r="E435" s="6"/>
      <c r="F435" s="6"/>
      <c r="G435" s="6"/>
      <c r="H435" s="6"/>
      <c r="I435" s="6"/>
      <c r="J435" s="6"/>
      <c r="K435" s="6"/>
      <c r="L435" s="6"/>
      <c r="M435" s="6"/>
      <c r="N435" s="6"/>
      <c r="O435" s="6"/>
      <c r="P435" s="6"/>
      <c r="Q435" s="6"/>
      <c r="R435" s="6"/>
      <c r="S435" s="6"/>
      <c r="T435" s="6"/>
      <c r="U435" s="6"/>
      <c r="V435" s="6"/>
      <c r="W435" s="6"/>
      <c r="X435" s="6"/>
      <c r="Y435" s="6"/>
      <c r="Z435" s="6"/>
    </row>
    <row r="436" spans="1:26" ht="15.75" customHeight="1">
      <c r="A436" s="6"/>
      <c r="B436" s="6"/>
      <c r="C436" s="6"/>
      <c r="D436" s="6"/>
      <c r="E436" s="6"/>
      <c r="F436" s="6"/>
      <c r="G436" s="6"/>
      <c r="H436" s="6"/>
      <c r="I436" s="6"/>
      <c r="J436" s="6"/>
      <c r="K436" s="6"/>
      <c r="L436" s="6"/>
      <c r="M436" s="6"/>
      <c r="N436" s="6"/>
      <c r="O436" s="6"/>
      <c r="P436" s="6"/>
      <c r="Q436" s="6"/>
      <c r="R436" s="6"/>
      <c r="S436" s="6"/>
      <c r="T436" s="6"/>
      <c r="U436" s="6"/>
      <c r="V436" s="6"/>
      <c r="W436" s="6"/>
      <c r="X436" s="6"/>
      <c r="Y436" s="6"/>
      <c r="Z436" s="6"/>
    </row>
    <row r="437" spans="1:26" ht="15.75" customHeight="1">
      <c r="A437" s="6"/>
      <c r="B437" s="6"/>
      <c r="C437" s="6"/>
      <c r="D437" s="6"/>
      <c r="E437" s="6"/>
      <c r="F437" s="6"/>
      <c r="G437" s="6"/>
      <c r="H437" s="6"/>
      <c r="I437" s="6"/>
      <c r="J437" s="6"/>
      <c r="K437" s="6"/>
      <c r="L437" s="6"/>
      <c r="M437" s="6"/>
      <c r="N437" s="6"/>
      <c r="O437" s="6"/>
      <c r="P437" s="6"/>
      <c r="Q437" s="6"/>
      <c r="R437" s="6"/>
      <c r="S437" s="6"/>
      <c r="T437" s="6"/>
      <c r="U437" s="6"/>
      <c r="V437" s="6"/>
      <c r="W437" s="6"/>
      <c r="X437" s="6"/>
      <c r="Y437" s="6"/>
      <c r="Z437" s="6"/>
    </row>
    <row r="438" spans="1:26" ht="15.75" customHeight="1">
      <c r="A438" s="6"/>
      <c r="B438" s="6"/>
      <c r="C438" s="6"/>
      <c r="D438" s="6"/>
      <c r="E438" s="6"/>
      <c r="F438" s="6"/>
      <c r="G438" s="6"/>
      <c r="H438" s="6"/>
      <c r="I438" s="6"/>
      <c r="J438" s="6"/>
      <c r="K438" s="6"/>
      <c r="L438" s="6"/>
      <c r="M438" s="6"/>
      <c r="N438" s="6"/>
      <c r="O438" s="6"/>
      <c r="P438" s="6"/>
      <c r="Q438" s="6"/>
      <c r="R438" s="6"/>
      <c r="S438" s="6"/>
      <c r="T438" s="6"/>
      <c r="U438" s="6"/>
      <c r="V438" s="6"/>
      <c r="W438" s="6"/>
      <c r="X438" s="6"/>
      <c r="Y438" s="6"/>
      <c r="Z438" s="6"/>
    </row>
    <row r="439" spans="1:26" ht="15.75" customHeight="1">
      <c r="A439" s="6"/>
      <c r="B439" s="6"/>
      <c r="C439" s="6"/>
      <c r="D439" s="6"/>
      <c r="E439" s="6"/>
      <c r="F439" s="6"/>
      <c r="G439" s="6"/>
      <c r="H439" s="6"/>
      <c r="I439" s="6"/>
      <c r="J439" s="6"/>
      <c r="K439" s="6"/>
      <c r="L439" s="6"/>
      <c r="M439" s="6"/>
      <c r="N439" s="6"/>
      <c r="O439" s="6"/>
      <c r="P439" s="6"/>
      <c r="Q439" s="6"/>
      <c r="R439" s="6"/>
      <c r="S439" s="6"/>
      <c r="T439" s="6"/>
      <c r="U439" s="6"/>
      <c r="V439" s="6"/>
      <c r="W439" s="6"/>
      <c r="X439" s="6"/>
      <c r="Y439" s="6"/>
      <c r="Z439" s="6"/>
    </row>
    <row r="440" spans="1:26" ht="15.75" customHeight="1">
      <c r="A440" s="6"/>
      <c r="B440" s="6"/>
      <c r="C440" s="6"/>
      <c r="D440" s="6"/>
      <c r="E440" s="6"/>
      <c r="F440" s="6"/>
      <c r="G440" s="6"/>
      <c r="H440" s="6"/>
      <c r="I440" s="6"/>
      <c r="J440" s="6"/>
      <c r="K440" s="6"/>
      <c r="L440" s="6"/>
      <c r="M440" s="6"/>
      <c r="N440" s="6"/>
      <c r="O440" s="6"/>
      <c r="P440" s="6"/>
      <c r="Q440" s="6"/>
      <c r="R440" s="6"/>
      <c r="S440" s="6"/>
      <c r="T440" s="6"/>
      <c r="U440" s="6"/>
      <c r="V440" s="6"/>
      <c r="W440" s="6"/>
      <c r="X440" s="6"/>
      <c r="Y440" s="6"/>
      <c r="Z440" s="6"/>
    </row>
    <row r="441" spans="1:26" ht="15.75" customHeight="1">
      <c r="A441" s="6"/>
      <c r="B441" s="6"/>
      <c r="C441" s="6"/>
      <c r="D441" s="6"/>
      <c r="E441" s="6"/>
      <c r="F441" s="6"/>
      <c r="G441" s="6"/>
      <c r="H441" s="6"/>
      <c r="I441" s="6"/>
      <c r="J441" s="6"/>
      <c r="K441" s="6"/>
      <c r="L441" s="6"/>
      <c r="M441" s="6"/>
      <c r="N441" s="6"/>
      <c r="O441" s="6"/>
      <c r="P441" s="6"/>
      <c r="Q441" s="6"/>
      <c r="R441" s="6"/>
      <c r="S441" s="6"/>
      <c r="T441" s="6"/>
      <c r="U441" s="6"/>
      <c r="V441" s="6"/>
      <c r="W441" s="6"/>
      <c r="X441" s="6"/>
      <c r="Y441" s="6"/>
      <c r="Z441" s="6"/>
    </row>
    <row r="442" spans="1:26" ht="15.75" customHeight="1">
      <c r="A442" s="6"/>
      <c r="B442" s="6"/>
      <c r="C442" s="6"/>
      <c r="D442" s="6"/>
      <c r="E442" s="6"/>
      <c r="F442" s="6"/>
      <c r="G442" s="6"/>
      <c r="H442" s="6"/>
      <c r="I442" s="6"/>
      <c r="J442" s="6"/>
      <c r="K442" s="6"/>
      <c r="L442" s="6"/>
      <c r="M442" s="6"/>
      <c r="N442" s="6"/>
      <c r="O442" s="6"/>
      <c r="P442" s="6"/>
      <c r="Q442" s="6"/>
      <c r="R442" s="6"/>
      <c r="S442" s="6"/>
      <c r="T442" s="6"/>
      <c r="U442" s="6"/>
      <c r="V442" s="6"/>
      <c r="W442" s="6"/>
      <c r="X442" s="6"/>
      <c r="Y442" s="6"/>
      <c r="Z442" s="6"/>
    </row>
    <row r="443" spans="1:26" ht="15.75" customHeight="1">
      <c r="A443" s="6"/>
      <c r="B443" s="6"/>
      <c r="C443" s="6"/>
      <c r="D443" s="6"/>
      <c r="E443" s="6"/>
      <c r="F443" s="6"/>
      <c r="G443" s="6"/>
      <c r="H443" s="6"/>
      <c r="I443" s="6"/>
      <c r="J443" s="6"/>
      <c r="K443" s="6"/>
      <c r="L443" s="6"/>
      <c r="M443" s="6"/>
      <c r="N443" s="6"/>
      <c r="O443" s="6"/>
      <c r="P443" s="6"/>
      <c r="Q443" s="6"/>
      <c r="R443" s="6"/>
      <c r="S443" s="6"/>
      <c r="T443" s="6"/>
      <c r="U443" s="6"/>
      <c r="V443" s="6"/>
      <c r="W443" s="6"/>
      <c r="X443" s="6"/>
      <c r="Y443" s="6"/>
      <c r="Z443" s="6"/>
    </row>
    <row r="444" spans="1:26" ht="15.75" customHeight="1">
      <c r="A444" s="6"/>
      <c r="B444" s="6"/>
      <c r="C444" s="6"/>
      <c r="D444" s="6"/>
      <c r="E444" s="6"/>
      <c r="F444" s="6"/>
      <c r="G444" s="6"/>
      <c r="H444" s="6"/>
      <c r="I444" s="6"/>
      <c r="J444" s="6"/>
      <c r="K444" s="6"/>
      <c r="L444" s="6"/>
      <c r="M444" s="6"/>
      <c r="N444" s="6"/>
      <c r="O444" s="6"/>
      <c r="P444" s="6"/>
      <c r="Q444" s="6"/>
      <c r="R444" s="6"/>
      <c r="S444" s="6"/>
      <c r="T444" s="6"/>
      <c r="U444" s="6"/>
      <c r="V444" s="6"/>
      <c r="W444" s="6"/>
      <c r="X444" s="6"/>
      <c r="Y444" s="6"/>
      <c r="Z444" s="6"/>
    </row>
    <row r="445" spans="1:26" ht="15.75" customHeight="1">
      <c r="A445" s="6"/>
      <c r="B445" s="6"/>
      <c r="C445" s="6"/>
      <c r="D445" s="6"/>
      <c r="E445" s="6"/>
      <c r="F445" s="6"/>
      <c r="G445" s="6"/>
      <c r="H445" s="6"/>
      <c r="I445" s="6"/>
      <c r="J445" s="6"/>
      <c r="K445" s="6"/>
      <c r="L445" s="6"/>
      <c r="M445" s="6"/>
      <c r="N445" s="6"/>
      <c r="O445" s="6"/>
      <c r="P445" s="6"/>
      <c r="Q445" s="6"/>
      <c r="R445" s="6"/>
      <c r="S445" s="6"/>
      <c r="T445" s="6"/>
      <c r="U445" s="6"/>
      <c r="V445" s="6"/>
      <c r="W445" s="6"/>
      <c r="X445" s="6"/>
      <c r="Y445" s="6"/>
      <c r="Z445" s="6"/>
    </row>
    <row r="446" spans="1:26" ht="15.75" customHeight="1">
      <c r="A446" s="6"/>
      <c r="B446" s="6"/>
      <c r="C446" s="6"/>
      <c r="D446" s="6"/>
      <c r="E446" s="6"/>
      <c r="F446" s="6"/>
      <c r="G446" s="6"/>
      <c r="H446" s="6"/>
      <c r="I446" s="6"/>
      <c r="J446" s="6"/>
      <c r="K446" s="6"/>
      <c r="L446" s="6"/>
      <c r="M446" s="6"/>
      <c r="N446" s="6"/>
      <c r="O446" s="6"/>
      <c r="P446" s="6"/>
      <c r="Q446" s="6"/>
      <c r="R446" s="6"/>
      <c r="S446" s="6"/>
      <c r="T446" s="6"/>
      <c r="U446" s="6"/>
      <c r="V446" s="6"/>
      <c r="W446" s="6"/>
      <c r="X446" s="6"/>
      <c r="Y446" s="6"/>
      <c r="Z446" s="6"/>
    </row>
    <row r="447" spans="1:26" ht="15.75" customHeight="1">
      <c r="A447" s="6"/>
      <c r="B447" s="6"/>
      <c r="C447" s="6"/>
      <c r="D447" s="6"/>
      <c r="E447" s="6"/>
      <c r="F447" s="6"/>
      <c r="G447" s="6"/>
      <c r="H447" s="6"/>
      <c r="I447" s="6"/>
      <c r="J447" s="6"/>
      <c r="K447" s="6"/>
      <c r="L447" s="6"/>
      <c r="M447" s="6"/>
      <c r="N447" s="6"/>
      <c r="O447" s="6"/>
      <c r="P447" s="6"/>
      <c r="Q447" s="6"/>
      <c r="R447" s="6"/>
      <c r="S447" s="6"/>
      <c r="T447" s="6"/>
      <c r="U447" s="6"/>
      <c r="V447" s="6"/>
      <c r="W447" s="6"/>
      <c r="X447" s="6"/>
      <c r="Y447" s="6"/>
      <c r="Z447" s="6"/>
    </row>
    <row r="448" spans="1:26" ht="15.75" customHeight="1">
      <c r="A448" s="6"/>
      <c r="B448" s="6"/>
      <c r="C448" s="6"/>
      <c r="D448" s="6"/>
      <c r="E448" s="6"/>
      <c r="F448" s="6"/>
      <c r="G448" s="6"/>
      <c r="H448" s="6"/>
      <c r="I448" s="6"/>
      <c r="J448" s="6"/>
      <c r="K448" s="6"/>
      <c r="L448" s="6"/>
      <c r="M448" s="6"/>
      <c r="N448" s="6"/>
      <c r="O448" s="6"/>
      <c r="P448" s="6"/>
      <c r="Q448" s="6"/>
      <c r="R448" s="6"/>
      <c r="S448" s="6"/>
      <c r="T448" s="6"/>
      <c r="U448" s="6"/>
      <c r="V448" s="6"/>
      <c r="W448" s="6"/>
      <c r="X448" s="6"/>
      <c r="Y448" s="6"/>
      <c r="Z448" s="6"/>
    </row>
    <row r="449" spans="1:26" ht="15.75" customHeight="1">
      <c r="A449" s="6"/>
      <c r="B449" s="6"/>
      <c r="C449" s="6"/>
      <c r="D449" s="6"/>
      <c r="E449" s="6"/>
      <c r="F449" s="6"/>
      <c r="G449" s="6"/>
      <c r="H449" s="6"/>
      <c r="I449" s="6"/>
      <c r="J449" s="6"/>
      <c r="K449" s="6"/>
      <c r="L449" s="6"/>
      <c r="M449" s="6"/>
      <c r="N449" s="6"/>
      <c r="O449" s="6"/>
      <c r="P449" s="6"/>
      <c r="Q449" s="6"/>
      <c r="R449" s="6"/>
      <c r="S449" s="6"/>
      <c r="T449" s="6"/>
      <c r="U449" s="6"/>
      <c r="V449" s="6"/>
      <c r="W449" s="6"/>
      <c r="X449" s="6"/>
      <c r="Y449" s="6"/>
      <c r="Z449" s="6"/>
    </row>
    <row r="450" spans="1:26" ht="15.75" customHeight="1">
      <c r="A450" s="6"/>
      <c r="B450" s="6"/>
      <c r="C450" s="6"/>
      <c r="D450" s="6"/>
      <c r="E450" s="6"/>
      <c r="F450" s="6"/>
      <c r="G450" s="6"/>
      <c r="H450" s="6"/>
      <c r="I450" s="6"/>
      <c r="J450" s="6"/>
      <c r="K450" s="6"/>
      <c r="L450" s="6"/>
      <c r="M450" s="6"/>
      <c r="N450" s="6"/>
      <c r="O450" s="6"/>
      <c r="P450" s="6"/>
      <c r="Q450" s="6"/>
      <c r="R450" s="6"/>
      <c r="S450" s="6"/>
      <c r="T450" s="6"/>
      <c r="U450" s="6"/>
      <c r="V450" s="6"/>
      <c r="W450" s="6"/>
      <c r="X450" s="6"/>
      <c r="Y450" s="6"/>
      <c r="Z450" s="6"/>
    </row>
    <row r="451" spans="1:26" ht="15.75" customHeight="1">
      <c r="A451" s="6"/>
      <c r="B451" s="6"/>
      <c r="C451" s="6"/>
      <c r="D451" s="6"/>
      <c r="E451" s="6"/>
      <c r="F451" s="6"/>
      <c r="G451" s="6"/>
      <c r="H451" s="6"/>
      <c r="I451" s="6"/>
      <c r="J451" s="6"/>
      <c r="K451" s="6"/>
      <c r="L451" s="6"/>
      <c r="M451" s="6"/>
      <c r="N451" s="6"/>
      <c r="O451" s="6"/>
      <c r="P451" s="6"/>
      <c r="Q451" s="6"/>
      <c r="R451" s="6"/>
      <c r="S451" s="6"/>
      <c r="T451" s="6"/>
      <c r="U451" s="6"/>
      <c r="V451" s="6"/>
      <c r="W451" s="6"/>
      <c r="X451" s="6"/>
      <c r="Y451" s="6"/>
      <c r="Z451" s="6"/>
    </row>
    <row r="452" spans="1:26" ht="15.75" customHeight="1">
      <c r="A452" s="6"/>
      <c r="B452" s="6"/>
      <c r="C452" s="6"/>
      <c r="D452" s="6"/>
      <c r="E452" s="6"/>
      <c r="F452" s="6"/>
      <c r="G452" s="6"/>
      <c r="H452" s="6"/>
      <c r="I452" s="6"/>
      <c r="J452" s="6"/>
      <c r="K452" s="6"/>
      <c r="L452" s="6"/>
      <c r="M452" s="6"/>
      <c r="N452" s="6"/>
      <c r="O452" s="6"/>
      <c r="P452" s="6"/>
      <c r="Q452" s="6"/>
      <c r="R452" s="6"/>
      <c r="S452" s="6"/>
      <c r="T452" s="6"/>
      <c r="U452" s="6"/>
      <c r="V452" s="6"/>
      <c r="W452" s="6"/>
      <c r="X452" s="6"/>
      <c r="Y452" s="6"/>
      <c r="Z452" s="6"/>
    </row>
    <row r="453" spans="1:26" ht="15.75" customHeight="1">
      <c r="A453" s="6"/>
      <c r="B453" s="6"/>
      <c r="C453" s="6"/>
      <c r="D453" s="6"/>
      <c r="E453" s="6"/>
      <c r="F453" s="6"/>
      <c r="G453" s="6"/>
      <c r="H453" s="6"/>
      <c r="I453" s="6"/>
      <c r="J453" s="6"/>
      <c r="K453" s="6"/>
      <c r="L453" s="6"/>
      <c r="M453" s="6"/>
      <c r="N453" s="6"/>
      <c r="O453" s="6"/>
      <c r="P453" s="6"/>
      <c r="Q453" s="6"/>
      <c r="R453" s="6"/>
      <c r="S453" s="6"/>
      <c r="T453" s="6"/>
      <c r="U453" s="6"/>
      <c r="V453" s="6"/>
      <c r="W453" s="6"/>
      <c r="X453" s="6"/>
      <c r="Y453" s="6"/>
      <c r="Z453" s="6"/>
    </row>
    <row r="454" spans="1:26" ht="15.75" customHeight="1">
      <c r="A454" s="6"/>
      <c r="B454" s="6"/>
      <c r="C454" s="6"/>
      <c r="D454" s="6"/>
      <c r="E454" s="6"/>
      <c r="F454" s="6"/>
      <c r="G454" s="6"/>
      <c r="H454" s="6"/>
      <c r="I454" s="6"/>
      <c r="J454" s="6"/>
      <c r="K454" s="6"/>
      <c r="L454" s="6"/>
      <c r="M454" s="6"/>
      <c r="N454" s="6"/>
      <c r="O454" s="6"/>
      <c r="P454" s="6"/>
      <c r="Q454" s="6"/>
      <c r="R454" s="6"/>
      <c r="S454" s="6"/>
      <c r="T454" s="6"/>
      <c r="U454" s="6"/>
      <c r="V454" s="6"/>
      <c r="W454" s="6"/>
      <c r="X454" s="6"/>
      <c r="Y454" s="6"/>
      <c r="Z454" s="6"/>
    </row>
    <row r="455" spans="1:26" ht="15.75" customHeight="1">
      <c r="A455" s="6"/>
      <c r="B455" s="6"/>
      <c r="C455" s="6"/>
      <c r="D455" s="6"/>
      <c r="E455" s="6"/>
      <c r="F455" s="6"/>
      <c r="G455" s="6"/>
      <c r="H455" s="6"/>
      <c r="I455" s="6"/>
      <c r="J455" s="6"/>
      <c r="K455" s="6"/>
      <c r="L455" s="6"/>
      <c r="M455" s="6"/>
      <c r="N455" s="6"/>
      <c r="O455" s="6"/>
      <c r="P455" s="6"/>
      <c r="Q455" s="6"/>
      <c r="R455" s="6"/>
      <c r="S455" s="6"/>
      <c r="T455" s="6"/>
      <c r="U455" s="6"/>
      <c r="V455" s="6"/>
      <c r="W455" s="6"/>
      <c r="X455" s="6"/>
      <c r="Y455" s="6"/>
      <c r="Z455" s="6"/>
    </row>
    <row r="456" spans="1:26" ht="15.75" customHeight="1">
      <c r="A456" s="6"/>
      <c r="B456" s="6"/>
      <c r="C456" s="6"/>
      <c r="D456" s="6"/>
      <c r="E456" s="6"/>
      <c r="F456" s="6"/>
      <c r="G456" s="6"/>
      <c r="H456" s="6"/>
      <c r="I456" s="6"/>
      <c r="J456" s="6"/>
      <c r="K456" s="6"/>
      <c r="L456" s="6"/>
      <c r="M456" s="6"/>
      <c r="N456" s="6"/>
      <c r="O456" s="6"/>
      <c r="P456" s="6"/>
      <c r="Q456" s="6"/>
      <c r="R456" s="6"/>
      <c r="S456" s="6"/>
      <c r="T456" s="6"/>
      <c r="U456" s="6"/>
      <c r="V456" s="6"/>
      <c r="W456" s="6"/>
      <c r="X456" s="6"/>
      <c r="Y456" s="6"/>
      <c r="Z456" s="6"/>
    </row>
    <row r="457" spans="1:26" ht="15.75" customHeight="1">
      <c r="A457" s="6"/>
      <c r="B457" s="6"/>
      <c r="C457" s="6"/>
      <c r="D457" s="6"/>
      <c r="E457" s="6"/>
      <c r="F457" s="6"/>
      <c r="G457" s="6"/>
      <c r="H457" s="6"/>
      <c r="I457" s="6"/>
      <c r="J457" s="6"/>
      <c r="K457" s="6"/>
      <c r="L457" s="6"/>
      <c r="M457" s="6"/>
      <c r="N457" s="6"/>
      <c r="O457" s="6"/>
      <c r="P457" s="6"/>
      <c r="Q457" s="6"/>
      <c r="R457" s="6"/>
      <c r="S457" s="6"/>
      <c r="T457" s="6"/>
      <c r="U457" s="6"/>
      <c r="V457" s="6"/>
      <c r="W457" s="6"/>
      <c r="X457" s="6"/>
      <c r="Y457" s="6"/>
      <c r="Z457" s="6"/>
    </row>
    <row r="458" spans="1:26" ht="15.75" customHeight="1">
      <c r="A458" s="6"/>
      <c r="B458" s="6"/>
      <c r="C458" s="6"/>
      <c r="D458" s="6"/>
      <c r="E458" s="6"/>
      <c r="F458" s="6"/>
      <c r="G458" s="6"/>
      <c r="H458" s="6"/>
      <c r="I458" s="6"/>
      <c r="J458" s="6"/>
      <c r="K458" s="6"/>
      <c r="L458" s="6"/>
      <c r="M458" s="6"/>
      <c r="N458" s="6"/>
      <c r="O458" s="6"/>
      <c r="P458" s="6"/>
      <c r="Q458" s="6"/>
      <c r="R458" s="6"/>
      <c r="S458" s="6"/>
      <c r="T458" s="6"/>
      <c r="U458" s="6"/>
      <c r="V458" s="6"/>
      <c r="W458" s="6"/>
      <c r="X458" s="6"/>
      <c r="Y458" s="6"/>
      <c r="Z458" s="6"/>
    </row>
    <row r="459" spans="1:26" ht="15.75" customHeight="1">
      <c r="A459" s="6"/>
      <c r="B459" s="6"/>
      <c r="C459" s="6"/>
      <c r="D459" s="6"/>
      <c r="E459" s="6"/>
      <c r="F459" s="6"/>
      <c r="G459" s="6"/>
      <c r="H459" s="6"/>
      <c r="I459" s="6"/>
      <c r="J459" s="6"/>
      <c r="K459" s="6"/>
      <c r="L459" s="6"/>
      <c r="M459" s="6"/>
      <c r="N459" s="6"/>
      <c r="O459" s="6"/>
      <c r="P459" s="6"/>
      <c r="Q459" s="6"/>
      <c r="R459" s="6"/>
      <c r="S459" s="6"/>
      <c r="T459" s="6"/>
      <c r="U459" s="6"/>
      <c r="V459" s="6"/>
      <c r="W459" s="6"/>
      <c r="X459" s="6"/>
      <c r="Y459" s="6"/>
      <c r="Z459" s="6"/>
    </row>
    <row r="460" spans="1:26" ht="15.75" customHeight="1">
      <c r="A460" s="6"/>
      <c r="B460" s="6"/>
      <c r="C460" s="6"/>
      <c r="D460" s="6"/>
      <c r="E460" s="6"/>
      <c r="F460" s="6"/>
      <c r="G460" s="6"/>
      <c r="H460" s="6"/>
      <c r="I460" s="6"/>
      <c r="J460" s="6"/>
      <c r="K460" s="6"/>
      <c r="L460" s="6"/>
      <c r="M460" s="6"/>
      <c r="N460" s="6"/>
      <c r="O460" s="6"/>
      <c r="P460" s="6"/>
      <c r="Q460" s="6"/>
      <c r="R460" s="6"/>
      <c r="S460" s="6"/>
      <c r="T460" s="6"/>
      <c r="U460" s="6"/>
      <c r="V460" s="6"/>
      <c r="W460" s="6"/>
      <c r="X460" s="6"/>
      <c r="Y460" s="6"/>
      <c r="Z460" s="6"/>
    </row>
    <row r="461" spans="1:26" ht="15.75" customHeight="1">
      <c r="A461" s="6"/>
      <c r="B461" s="6"/>
      <c r="C461" s="6"/>
      <c r="D461" s="6"/>
      <c r="E461" s="6"/>
      <c r="F461" s="6"/>
      <c r="G461" s="6"/>
      <c r="H461" s="6"/>
      <c r="I461" s="6"/>
      <c r="J461" s="6"/>
      <c r="K461" s="6"/>
      <c r="L461" s="6"/>
      <c r="M461" s="6"/>
      <c r="N461" s="6"/>
      <c r="O461" s="6"/>
      <c r="P461" s="6"/>
      <c r="Q461" s="6"/>
      <c r="R461" s="6"/>
      <c r="S461" s="6"/>
      <c r="T461" s="6"/>
      <c r="U461" s="6"/>
      <c r="V461" s="6"/>
      <c r="W461" s="6"/>
      <c r="X461" s="6"/>
      <c r="Y461" s="6"/>
      <c r="Z461" s="6"/>
    </row>
    <row r="462" spans="1:26" ht="15.75" customHeight="1">
      <c r="A462" s="6"/>
      <c r="B462" s="6"/>
      <c r="C462" s="6"/>
      <c r="D462" s="6"/>
      <c r="E462" s="6"/>
      <c r="F462" s="6"/>
      <c r="G462" s="6"/>
      <c r="H462" s="6"/>
      <c r="I462" s="6"/>
      <c r="J462" s="6"/>
      <c r="K462" s="6"/>
      <c r="L462" s="6"/>
      <c r="M462" s="6"/>
      <c r="N462" s="6"/>
      <c r="O462" s="6"/>
      <c r="P462" s="6"/>
      <c r="Q462" s="6"/>
      <c r="R462" s="6"/>
      <c r="S462" s="6"/>
      <c r="T462" s="6"/>
      <c r="U462" s="6"/>
      <c r="V462" s="6"/>
      <c r="W462" s="6"/>
      <c r="X462" s="6"/>
      <c r="Y462" s="6"/>
      <c r="Z462" s="6"/>
    </row>
    <row r="463" spans="1:26" ht="15.75" customHeight="1">
      <c r="A463" s="6"/>
      <c r="B463" s="6"/>
      <c r="C463" s="6"/>
      <c r="D463" s="6"/>
      <c r="E463" s="6"/>
      <c r="F463" s="6"/>
      <c r="G463" s="6"/>
      <c r="H463" s="6"/>
      <c r="I463" s="6"/>
      <c r="J463" s="6"/>
      <c r="K463" s="6"/>
      <c r="L463" s="6"/>
      <c r="M463" s="6"/>
      <c r="N463" s="6"/>
      <c r="O463" s="6"/>
      <c r="P463" s="6"/>
      <c r="Q463" s="6"/>
      <c r="R463" s="6"/>
      <c r="S463" s="6"/>
      <c r="T463" s="6"/>
      <c r="U463" s="6"/>
      <c r="V463" s="6"/>
      <c r="W463" s="6"/>
      <c r="X463" s="6"/>
      <c r="Y463" s="6"/>
      <c r="Z463" s="6"/>
    </row>
    <row r="464" spans="1:26" ht="15.75" customHeight="1">
      <c r="A464" s="6"/>
      <c r="B464" s="6"/>
      <c r="C464" s="6"/>
      <c r="D464" s="6"/>
      <c r="E464" s="6"/>
      <c r="F464" s="6"/>
      <c r="G464" s="6"/>
      <c r="H464" s="6"/>
      <c r="I464" s="6"/>
      <c r="J464" s="6"/>
      <c r="K464" s="6"/>
      <c r="L464" s="6"/>
      <c r="M464" s="6"/>
      <c r="N464" s="6"/>
      <c r="O464" s="6"/>
      <c r="P464" s="6"/>
      <c r="Q464" s="6"/>
      <c r="R464" s="6"/>
      <c r="S464" s="6"/>
      <c r="T464" s="6"/>
      <c r="U464" s="6"/>
      <c r="V464" s="6"/>
      <c r="W464" s="6"/>
      <c r="X464" s="6"/>
      <c r="Y464" s="6"/>
      <c r="Z464" s="6"/>
    </row>
    <row r="465" spans="1:26" ht="15.75" customHeight="1">
      <c r="A465" s="6"/>
      <c r="B465" s="6"/>
      <c r="C465" s="6"/>
      <c r="D465" s="6"/>
      <c r="E465" s="6"/>
      <c r="F465" s="6"/>
      <c r="G465" s="6"/>
      <c r="H465" s="6"/>
      <c r="I465" s="6"/>
      <c r="J465" s="6"/>
      <c r="K465" s="6"/>
      <c r="L465" s="6"/>
      <c r="M465" s="6"/>
      <c r="N465" s="6"/>
      <c r="O465" s="6"/>
      <c r="P465" s="6"/>
      <c r="Q465" s="6"/>
      <c r="R465" s="6"/>
      <c r="S465" s="6"/>
      <c r="T465" s="6"/>
      <c r="U465" s="6"/>
      <c r="V465" s="6"/>
      <c r="W465" s="6"/>
      <c r="X465" s="6"/>
      <c r="Y465" s="6"/>
      <c r="Z465" s="6"/>
    </row>
    <row r="466" spans="1:26" ht="15.75" customHeight="1">
      <c r="A466" s="6"/>
      <c r="B466" s="6"/>
      <c r="C466" s="6"/>
      <c r="D466" s="6"/>
      <c r="E466" s="6"/>
      <c r="F466" s="6"/>
      <c r="G466" s="6"/>
      <c r="H466" s="6"/>
      <c r="I466" s="6"/>
      <c r="J466" s="6"/>
      <c r="K466" s="6"/>
      <c r="L466" s="6"/>
      <c r="M466" s="6"/>
      <c r="N466" s="6"/>
      <c r="O466" s="6"/>
      <c r="P466" s="6"/>
      <c r="Q466" s="6"/>
      <c r="R466" s="6"/>
      <c r="S466" s="6"/>
      <c r="T466" s="6"/>
      <c r="U466" s="6"/>
      <c r="V466" s="6"/>
      <c r="W466" s="6"/>
      <c r="X466" s="6"/>
      <c r="Y466" s="6"/>
      <c r="Z466" s="6"/>
    </row>
    <row r="467" spans="1:26" ht="15.75" customHeight="1">
      <c r="A467" s="6"/>
      <c r="B467" s="6"/>
      <c r="C467" s="6"/>
      <c r="D467" s="6"/>
      <c r="E467" s="6"/>
      <c r="F467" s="6"/>
      <c r="G467" s="6"/>
      <c r="H467" s="6"/>
      <c r="I467" s="6"/>
      <c r="J467" s="6"/>
      <c r="K467" s="6"/>
      <c r="L467" s="6"/>
      <c r="M467" s="6"/>
      <c r="N467" s="6"/>
      <c r="O467" s="6"/>
      <c r="P467" s="6"/>
      <c r="Q467" s="6"/>
      <c r="R467" s="6"/>
      <c r="S467" s="6"/>
      <c r="T467" s="6"/>
      <c r="U467" s="6"/>
      <c r="V467" s="6"/>
      <c r="W467" s="6"/>
      <c r="X467" s="6"/>
      <c r="Y467" s="6"/>
      <c r="Z467" s="6"/>
    </row>
    <row r="468" spans="1:26" ht="15.75" customHeight="1">
      <c r="A468" s="6"/>
      <c r="B468" s="6"/>
      <c r="C468" s="6"/>
      <c r="D468" s="6"/>
      <c r="E468" s="6"/>
      <c r="F468" s="6"/>
      <c r="G468" s="6"/>
      <c r="H468" s="6"/>
      <c r="I468" s="6"/>
      <c r="J468" s="6"/>
      <c r="K468" s="6"/>
      <c r="L468" s="6"/>
      <c r="M468" s="6"/>
      <c r="N468" s="6"/>
      <c r="O468" s="6"/>
      <c r="P468" s="6"/>
      <c r="Q468" s="6"/>
      <c r="R468" s="6"/>
      <c r="S468" s="6"/>
      <c r="T468" s="6"/>
      <c r="U468" s="6"/>
      <c r="V468" s="6"/>
      <c r="W468" s="6"/>
      <c r="X468" s="6"/>
      <c r="Y468" s="6"/>
      <c r="Z468" s="6"/>
    </row>
    <row r="469" spans="1:26" ht="15.75" customHeight="1">
      <c r="A469" s="6"/>
      <c r="B469" s="6"/>
      <c r="C469" s="6"/>
      <c r="D469" s="6"/>
      <c r="E469" s="6"/>
      <c r="F469" s="6"/>
      <c r="G469" s="6"/>
      <c r="H469" s="6"/>
      <c r="I469" s="6"/>
      <c r="J469" s="6"/>
      <c r="K469" s="6"/>
      <c r="L469" s="6"/>
      <c r="M469" s="6"/>
      <c r="N469" s="6"/>
      <c r="O469" s="6"/>
      <c r="P469" s="6"/>
      <c r="Q469" s="6"/>
      <c r="R469" s="6"/>
      <c r="S469" s="6"/>
      <c r="T469" s="6"/>
      <c r="U469" s="6"/>
      <c r="V469" s="6"/>
      <c r="W469" s="6"/>
      <c r="X469" s="6"/>
      <c r="Y469" s="6"/>
      <c r="Z469" s="6"/>
    </row>
    <row r="470" spans="1:26" ht="15.75" customHeight="1">
      <c r="A470" s="6"/>
      <c r="B470" s="6"/>
      <c r="C470" s="6"/>
      <c r="D470" s="6"/>
      <c r="E470" s="6"/>
      <c r="F470" s="6"/>
      <c r="G470" s="6"/>
      <c r="H470" s="6"/>
      <c r="I470" s="6"/>
      <c r="J470" s="6"/>
      <c r="K470" s="6"/>
      <c r="L470" s="6"/>
      <c r="M470" s="6"/>
      <c r="N470" s="6"/>
      <c r="O470" s="6"/>
      <c r="P470" s="6"/>
      <c r="Q470" s="6"/>
      <c r="R470" s="6"/>
      <c r="S470" s="6"/>
      <c r="T470" s="6"/>
      <c r="U470" s="6"/>
      <c r="V470" s="6"/>
      <c r="W470" s="6"/>
      <c r="X470" s="6"/>
      <c r="Y470" s="6"/>
      <c r="Z470" s="6"/>
    </row>
    <row r="471" spans="1:26" ht="15.75" customHeight="1">
      <c r="A471" s="6"/>
      <c r="B471" s="6"/>
      <c r="C471" s="6"/>
      <c r="D471" s="6"/>
      <c r="E471" s="6"/>
      <c r="F471" s="6"/>
      <c r="G471" s="6"/>
      <c r="H471" s="6"/>
      <c r="I471" s="6"/>
      <c r="J471" s="6"/>
      <c r="K471" s="6"/>
      <c r="L471" s="6"/>
      <c r="M471" s="6"/>
      <c r="N471" s="6"/>
      <c r="O471" s="6"/>
      <c r="P471" s="6"/>
      <c r="Q471" s="6"/>
      <c r="R471" s="6"/>
      <c r="S471" s="6"/>
      <c r="T471" s="6"/>
      <c r="U471" s="6"/>
      <c r="V471" s="6"/>
      <c r="W471" s="6"/>
      <c r="X471" s="6"/>
      <c r="Y471" s="6"/>
      <c r="Z471" s="6"/>
    </row>
    <row r="472" spans="1:26" ht="15.75" customHeight="1">
      <c r="A472" s="6"/>
      <c r="B472" s="6"/>
      <c r="C472" s="6"/>
      <c r="D472" s="6"/>
      <c r="E472" s="6"/>
      <c r="F472" s="6"/>
      <c r="G472" s="6"/>
      <c r="H472" s="6"/>
      <c r="I472" s="6"/>
      <c r="J472" s="6"/>
      <c r="K472" s="6"/>
      <c r="L472" s="6"/>
      <c r="M472" s="6"/>
      <c r="N472" s="6"/>
      <c r="O472" s="6"/>
      <c r="P472" s="6"/>
      <c r="Q472" s="6"/>
      <c r="R472" s="6"/>
      <c r="S472" s="6"/>
      <c r="T472" s="6"/>
      <c r="U472" s="6"/>
      <c r="V472" s="6"/>
      <c r="W472" s="6"/>
      <c r="X472" s="6"/>
      <c r="Y472" s="6"/>
      <c r="Z472" s="6"/>
    </row>
    <row r="473" spans="1:26" ht="15.75" customHeight="1">
      <c r="A473" s="6"/>
      <c r="B473" s="6"/>
      <c r="C473" s="6"/>
      <c r="D473" s="6"/>
      <c r="E473" s="6"/>
      <c r="F473" s="6"/>
      <c r="G473" s="6"/>
      <c r="H473" s="6"/>
      <c r="I473" s="6"/>
      <c r="J473" s="6"/>
      <c r="K473" s="6"/>
      <c r="L473" s="6"/>
      <c r="M473" s="6"/>
      <c r="N473" s="6"/>
      <c r="O473" s="6"/>
      <c r="P473" s="6"/>
      <c r="Q473" s="6"/>
      <c r="R473" s="6"/>
      <c r="S473" s="6"/>
      <c r="T473" s="6"/>
      <c r="U473" s="6"/>
      <c r="V473" s="6"/>
      <c r="W473" s="6"/>
      <c r="X473" s="6"/>
      <c r="Y473" s="6"/>
      <c r="Z473" s="6"/>
    </row>
    <row r="474" spans="1:26" ht="15.75" customHeight="1">
      <c r="A474" s="6"/>
      <c r="B474" s="6"/>
      <c r="C474" s="6"/>
      <c r="D474" s="6"/>
      <c r="E474" s="6"/>
      <c r="F474" s="6"/>
      <c r="G474" s="6"/>
      <c r="H474" s="6"/>
      <c r="I474" s="6"/>
      <c r="J474" s="6"/>
      <c r="K474" s="6"/>
      <c r="L474" s="6"/>
      <c r="M474" s="6"/>
      <c r="N474" s="6"/>
      <c r="O474" s="6"/>
      <c r="P474" s="6"/>
      <c r="Q474" s="6"/>
      <c r="R474" s="6"/>
      <c r="S474" s="6"/>
      <c r="T474" s="6"/>
      <c r="U474" s="6"/>
      <c r="V474" s="6"/>
      <c r="W474" s="6"/>
      <c r="X474" s="6"/>
      <c r="Y474" s="6"/>
      <c r="Z474" s="6"/>
    </row>
    <row r="475" spans="1:26" ht="15.75" customHeight="1">
      <c r="A475" s="6"/>
      <c r="B475" s="6"/>
      <c r="C475" s="6"/>
      <c r="D475" s="6"/>
      <c r="E475" s="6"/>
      <c r="F475" s="6"/>
      <c r="G475" s="6"/>
      <c r="H475" s="6"/>
      <c r="I475" s="6"/>
      <c r="J475" s="6"/>
      <c r="K475" s="6"/>
      <c r="L475" s="6"/>
      <c r="M475" s="6"/>
      <c r="N475" s="6"/>
      <c r="O475" s="6"/>
      <c r="P475" s="6"/>
      <c r="Q475" s="6"/>
      <c r="R475" s="6"/>
      <c r="S475" s="6"/>
      <c r="T475" s="6"/>
      <c r="U475" s="6"/>
      <c r="V475" s="6"/>
      <c r="W475" s="6"/>
      <c r="X475" s="6"/>
      <c r="Y475" s="6"/>
      <c r="Z475" s="6"/>
    </row>
    <row r="476" spans="1:26" ht="15.75" customHeight="1">
      <c r="A476" s="6"/>
      <c r="B476" s="6"/>
      <c r="C476" s="6"/>
      <c r="D476" s="6"/>
      <c r="E476" s="6"/>
      <c r="F476" s="6"/>
      <c r="G476" s="6"/>
      <c r="H476" s="6"/>
      <c r="I476" s="6"/>
      <c r="J476" s="6"/>
      <c r="K476" s="6"/>
      <c r="L476" s="6"/>
      <c r="M476" s="6"/>
      <c r="N476" s="6"/>
      <c r="O476" s="6"/>
      <c r="P476" s="6"/>
      <c r="Q476" s="6"/>
      <c r="R476" s="6"/>
      <c r="S476" s="6"/>
      <c r="T476" s="6"/>
      <c r="U476" s="6"/>
      <c r="V476" s="6"/>
      <c r="W476" s="6"/>
      <c r="X476" s="6"/>
      <c r="Y476" s="6"/>
      <c r="Z476" s="6"/>
    </row>
    <row r="477" spans="1:26" ht="15.75" customHeight="1">
      <c r="A477" s="6"/>
      <c r="B477" s="6"/>
      <c r="C477" s="6"/>
      <c r="D477" s="6"/>
      <c r="E477" s="6"/>
      <c r="F477" s="6"/>
      <c r="G477" s="6"/>
      <c r="H477" s="6"/>
      <c r="I477" s="6"/>
      <c r="J477" s="6"/>
      <c r="K477" s="6"/>
      <c r="L477" s="6"/>
      <c r="M477" s="6"/>
      <c r="N477" s="6"/>
      <c r="O477" s="6"/>
      <c r="P477" s="6"/>
      <c r="Q477" s="6"/>
      <c r="R477" s="6"/>
      <c r="S477" s="6"/>
      <c r="T477" s="6"/>
      <c r="U477" s="6"/>
      <c r="V477" s="6"/>
      <c r="W477" s="6"/>
      <c r="X477" s="6"/>
      <c r="Y477" s="6"/>
      <c r="Z477" s="6"/>
    </row>
    <row r="478" spans="1:26" ht="15.75" customHeight="1">
      <c r="A478" s="6"/>
      <c r="B478" s="6"/>
      <c r="C478" s="6"/>
      <c r="D478" s="6"/>
      <c r="E478" s="6"/>
      <c r="F478" s="6"/>
      <c r="G478" s="6"/>
      <c r="H478" s="6"/>
      <c r="I478" s="6"/>
      <c r="J478" s="6"/>
      <c r="K478" s="6"/>
      <c r="L478" s="6"/>
      <c r="M478" s="6"/>
      <c r="N478" s="6"/>
      <c r="O478" s="6"/>
      <c r="P478" s="6"/>
      <c r="Q478" s="6"/>
      <c r="R478" s="6"/>
      <c r="S478" s="6"/>
      <c r="T478" s="6"/>
      <c r="U478" s="6"/>
      <c r="V478" s="6"/>
      <c r="W478" s="6"/>
      <c r="X478" s="6"/>
      <c r="Y478" s="6"/>
      <c r="Z478" s="6"/>
    </row>
    <row r="479" spans="1:26" ht="15.75" customHeight="1">
      <c r="A479" s="6"/>
      <c r="B479" s="6"/>
      <c r="C479" s="6"/>
      <c r="D479" s="6"/>
      <c r="E479" s="6"/>
      <c r="F479" s="6"/>
      <c r="G479" s="6"/>
      <c r="H479" s="6"/>
      <c r="I479" s="6"/>
      <c r="J479" s="6"/>
      <c r="K479" s="6"/>
      <c r="L479" s="6"/>
      <c r="M479" s="6"/>
      <c r="N479" s="6"/>
      <c r="O479" s="6"/>
      <c r="P479" s="6"/>
      <c r="Q479" s="6"/>
      <c r="R479" s="6"/>
      <c r="S479" s="6"/>
      <c r="T479" s="6"/>
      <c r="U479" s="6"/>
      <c r="V479" s="6"/>
      <c r="W479" s="6"/>
      <c r="X479" s="6"/>
      <c r="Y479" s="6"/>
      <c r="Z479" s="6"/>
    </row>
    <row r="480" spans="1:26" ht="15.75" customHeight="1">
      <c r="A480" s="6"/>
      <c r="B480" s="6"/>
      <c r="C480" s="6"/>
      <c r="D480" s="6"/>
      <c r="E480" s="6"/>
      <c r="F480" s="6"/>
      <c r="G480" s="6"/>
      <c r="H480" s="6"/>
      <c r="I480" s="6"/>
      <c r="J480" s="6"/>
      <c r="K480" s="6"/>
      <c r="L480" s="6"/>
      <c r="M480" s="6"/>
      <c r="N480" s="6"/>
      <c r="O480" s="6"/>
      <c r="P480" s="6"/>
      <c r="Q480" s="6"/>
      <c r="R480" s="6"/>
      <c r="S480" s="6"/>
      <c r="T480" s="6"/>
      <c r="U480" s="6"/>
      <c r="V480" s="6"/>
      <c r="W480" s="6"/>
      <c r="X480" s="6"/>
      <c r="Y480" s="6"/>
      <c r="Z480" s="6"/>
    </row>
    <row r="481" spans="1:26" ht="15.75" customHeight="1">
      <c r="A481" s="6"/>
      <c r="B481" s="6"/>
      <c r="C481" s="6"/>
      <c r="D481" s="6"/>
      <c r="E481" s="6"/>
      <c r="F481" s="6"/>
      <c r="G481" s="6"/>
      <c r="H481" s="6"/>
      <c r="I481" s="6"/>
      <c r="J481" s="6"/>
      <c r="K481" s="6"/>
      <c r="L481" s="6"/>
      <c r="M481" s="6"/>
      <c r="N481" s="6"/>
      <c r="O481" s="6"/>
      <c r="P481" s="6"/>
      <c r="Q481" s="6"/>
      <c r="R481" s="6"/>
      <c r="S481" s="6"/>
      <c r="T481" s="6"/>
      <c r="U481" s="6"/>
      <c r="V481" s="6"/>
      <c r="W481" s="6"/>
      <c r="X481" s="6"/>
      <c r="Y481" s="6"/>
      <c r="Z481" s="6"/>
    </row>
    <row r="482" spans="1:26" ht="15.75" customHeight="1">
      <c r="A482" s="6"/>
      <c r="B482" s="6"/>
      <c r="C482" s="6"/>
      <c r="D482" s="6"/>
      <c r="E482" s="6"/>
      <c r="F482" s="6"/>
      <c r="G482" s="6"/>
      <c r="H482" s="6"/>
      <c r="I482" s="6"/>
      <c r="J482" s="6"/>
      <c r="K482" s="6"/>
      <c r="L482" s="6"/>
      <c r="M482" s="6"/>
      <c r="N482" s="6"/>
      <c r="O482" s="6"/>
      <c r="P482" s="6"/>
      <c r="Q482" s="6"/>
      <c r="R482" s="6"/>
      <c r="S482" s="6"/>
      <c r="T482" s="6"/>
      <c r="U482" s="6"/>
      <c r="V482" s="6"/>
      <c r="W482" s="6"/>
      <c r="X482" s="6"/>
      <c r="Y482" s="6"/>
      <c r="Z482" s="6"/>
    </row>
    <row r="483" spans="1:26" ht="15.75" customHeight="1">
      <c r="A483" s="6"/>
      <c r="B483" s="6"/>
      <c r="C483" s="6"/>
      <c r="D483" s="6"/>
      <c r="E483" s="6"/>
      <c r="F483" s="6"/>
      <c r="G483" s="6"/>
      <c r="H483" s="6"/>
      <c r="I483" s="6"/>
      <c r="J483" s="6"/>
      <c r="K483" s="6"/>
      <c r="L483" s="6"/>
      <c r="M483" s="6"/>
      <c r="N483" s="6"/>
      <c r="O483" s="6"/>
      <c r="P483" s="6"/>
      <c r="Q483" s="6"/>
      <c r="R483" s="6"/>
      <c r="S483" s="6"/>
      <c r="T483" s="6"/>
      <c r="U483" s="6"/>
      <c r="V483" s="6"/>
      <c r="W483" s="6"/>
      <c r="X483" s="6"/>
      <c r="Y483" s="6"/>
      <c r="Z483" s="6"/>
    </row>
    <row r="484" spans="1:26" ht="15.75" customHeight="1">
      <c r="A484" s="6"/>
      <c r="B484" s="6"/>
      <c r="C484" s="6"/>
      <c r="D484" s="6"/>
      <c r="E484" s="6"/>
      <c r="F484" s="6"/>
      <c r="G484" s="6"/>
      <c r="H484" s="6"/>
      <c r="I484" s="6"/>
      <c r="J484" s="6"/>
      <c r="K484" s="6"/>
      <c r="L484" s="6"/>
      <c r="M484" s="6"/>
      <c r="N484" s="6"/>
      <c r="O484" s="6"/>
      <c r="P484" s="6"/>
      <c r="Q484" s="6"/>
      <c r="R484" s="6"/>
      <c r="S484" s="6"/>
      <c r="T484" s="6"/>
      <c r="U484" s="6"/>
      <c r="V484" s="6"/>
      <c r="W484" s="6"/>
      <c r="X484" s="6"/>
      <c r="Y484" s="6"/>
      <c r="Z484" s="6"/>
    </row>
    <row r="485" spans="1:26" ht="15.75" customHeight="1">
      <c r="A485" s="6"/>
      <c r="B485" s="6"/>
      <c r="C485" s="6"/>
      <c r="D485" s="6"/>
      <c r="E485" s="6"/>
      <c r="F485" s="6"/>
      <c r="G485" s="6"/>
      <c r="H485" s="6"/>
      <c r="I485" s="6"/>
      <c r="J485" s="6"/>
      <c r="K485" s="6"/>
      <c r="L485" s="6"/>
      <c r="M485" s="6"/>
      <c r="N485" s="6"/>
      <c r="O485" s="6"/>
      <c r="P485" s="6"/>
      <c r="Q485" s="6"/>
      <c r="R485" s="6"/>
      <c r="S485" s="6"/>
      <c r="T485" s="6"/>
      <c r="U485" s="6"/>
      <c r="V485" s="6"/>
      <c r="W485" s="6"/>
      <c r="X485" s="6"/>
      <c r="Y485" s="6"/>
      <c r="Z485" s="6"/>
    </row>
    <row r="486" spans="1:26" ht="15.75" customHeight="1">
      <c r="A486" s="6"/>
      <c r="B486" s="6"/>
      <c r="C486" s="6"/>
      <c r="D486" s="6"/>
      <c r="E486" s="6"/>
      <c r="F486" s="6"/>
      <c r="G486" s="6"/>
      <c r="H486" s="6"/>
      <c r="I486" s="6"/>
      <c r="J486" s="6"/>
      <c r="K486" s="6"/>
      <c r="L486" s="6"/>
      <c r="M486" s="6"/>
      <c r="N486" s="6"/>
      <c r="O486" s="6"/>
      <c r="P486" s="6"/>
      <c r="Q486" s="6"/>
      <c r="R486" s="6"/>
      <c r="S486" s="6"/>
      <c r="T486" s="6"/>
      <c r="U486" s="6"/>
      <c r="V486" s="6"/>
      <c r="W486" s="6"/>
      <c r="X486" s="6"/>
      <c r="Y486" s="6"/>
      <c r="Z486" s="6"/>
    </row>
    <row r="487" spans="1:26" ht="15.75" customHeight="1">
      <c r="A487" s="6"/>
      <c r="B487" s="6"/>
      <c r="C487" s="6"/>
      <c r="D487" s="6"/>
      <c r="E487" s="6"/>
      <c r="F487" s="6"/>
      <c r="G487" s="6"/>
      <c r="H487" s="6"/>
      <c r="I487" s="6"/>
      <c r="J487" s="6"/>
      <c r="K487" s="6"/>
      <c r="L487" s="6"/>
      <c r="M487" s="6"/>
      <c r="N487" s="6"/>
      <c r="O487" s="6"/>
      <c r="P487" s="6"/>
      <c r="Q487" s="6"/>
      <c r="R487" s="6"/>
      <c r="S487" s="6"/>
      <c r="T487" s="6"/>
      <c r="U487" s="6"/>
      <c r="V487" s="6"/>
      <c r="W487" s="6"/>
      <c r="X487" s="6"/>
      <c r="Y487" s="6"/>
      <c r="Z487" s="6"/>
    </row>
    <row r="488" spans="1:26" ht="15.75" customHeight="1">
      <c r="A488" s="6"/>
      <c r="B488" s="6"/>
      <c r="C488" s="6"/>
      <c r="D488" s="6"/>
      <c r="E488" s="6"/>
      <c r="F488" s="6"/>
      <c r="G488" s="6"/>
      <c r="H488" s="6"/>
      <c r="I488" s="6"/>
      <c r="J488" s="6"/>
      <c r="K488" s="6"/>
      <c r="L488" s="6"/>
      <c r="M488" s="6"/>
      <c r="N488" s="6"/>
      <c r="O488" s="6"/>
      <c r="P488" s="6"/>
      <c r="Q488" s="6"/>
      <c r="R488" s="6"/>
      <c r="S488" s="6"/>
      <c r="T488" s="6"/>
      <c r="U488" s="6"/>
      <c r="V488" s="6"/>
      <c r="W488" s="6"/>
      <c r="X488" s="6"/>
      <c r="Y488" s="6"/>
      <c r="Z488" s="6"/>
    </row>
    <row r="489" spans="1:26" ht="15.75" customHeight="1">
      <c r="A489" s="6"/>
      <c r="B489" s="6"/>
      <c r="C489" s="6"/>
      <c r="D489" s="6"/>
      <c r="E489" s="6"/>
      <c r="F489" s="6"/>
      <c r="G489" s="6"/>
      <c r="H489" s="6"/>
      <c r="I489" s="6"/>
      <c r="J489" s="6"/>
      <c r="K489" s="6"/>
      <c r="L489" s="6"/>
      <c r="M489" s="6"/>
      <c r="N489" s="6"/>
      <c r="O489" s="6"/>
      <c r="P489" s="6"/>
      <c r="Q489" s="6"/>
      <c r="R489" s="6"/>
      <c r="S489" s="6"/>
      <c r="T489" s="6"/>
      <c r="U489" s="6"/>
      <c r="V489" s="6"/>
      <c r="W489" s="6"/>
      <c r="X489" s="6"/>
      <c r="Y489" s="6"/>
      <c r="Z489" s="6"/>
    </row>
    <row r="490" spans="1:26" ht="15.75" customHeight="1">
      <c r="A490" s="6"/>
      <c r="B490" s="6"/>
      <c r="C490" s="6"/>
      <c r="D490" s="6"/>
      <c r="E490" s="6"/>
      <c r="F490" s="6"/>
      <c r="G490" s="6"/>
      <c r="H490" s="6"/>
      <c r="I490" s="6"/>
      <c r="J490" s="6"/>
      <c r="K490" s="6"/>
      <c r="L490" s="6"/>
      <c r="M490" s="6"/>
      <c r="N490" s="6"/>
      <c r="O490" s="6"/>
      <c r="P490" s="6"/>
      <c r="Q490" s="6"/>
      <c r="R490" s="6"/>
      <c r="S490" s="6"/>
      <c r="T490" s="6"/>
      <c r="U490" s="6"/>
      <c r="V490" s="6"/>
      <c r="W490" s="6"/>
      <c r="X490" s="6"/>
      <c r="Y490" s="6"/>
      <c r="Z490" s="6"/>
    </row>
    <row r="491" spans="1:26" ht="15.75" customHeight="1">
      <c r="A491" s="6"/>
      <c r="B491" s="6"/>
      <c r="C491" s="6"/>
      <c r="D491" s="6"/>
      <c r="E491" s="6"/>
      <c r="F491" s="6"/>
      <c r="G491" s="6"/>
      <c r="H491" s="6"/>
      <c r="I491" s="6"/>
      <c r="J491" s="6"/>
      <c r="K491" s="6"/>
      <c r="L491" s="6"/>
      <c r="M491" s="6"/>
      <c r="N491" s="6"/>
      <c r="O491" s="6"/>
      <c r="P491" s="6"/>
      <c r="Q491" s="6"/>
      <c r="R491" s="6"/>
      <c r="S491" s="6"/>
      <c r="T491" s="6"/>
      <c r="U491" s="6"/>
      <c r="V491" s="6"/>
      <c r="W491" s="6"/>
      <c r="X491" s="6"/>
      <c r="Y491" s="6"/>
      <c r="Z491" s="6"/>
    </row>
    <row r="492" spans="1:26" ht="15.75" customHeight="1">
      <c r="A492" s="6"/>
      <c r="B492" s="6"/>
      <c r="C492" s="6"/>
      <c r="D492" s="6"/>
      <c r="E492" s="6"/>
      <c r="F492" s="6"/>
      <c r="G492" s="6"/>
      <c r="H492" s="6"/>
      <c r="I492" s="6"/>
      <c r="J492" s="6"/>
      <c r="K492" s="6"/>
      <c r="L492" s="6"/>
      <c r="M492" s="6"/>
      <c r="N492" s="6"/>
      <c r="O492" s="6"/>
      <c r="P492" s="6"/>
      <c r="Q492" s="6"/>
      <c r="R492" s="6"/>
      <c r="S492" s="6"/>
      <c r="T492" s="6"/>
      <c r="U492" s="6"/>
      <c r="V492" s="6"/>
      <c r="W492" s="6"/>
      <c r="X492" s="6"/>
      <c r="Y492" s="6"/>
      <c r="Z492" s="6"/>
    </row>
    <row r="493" spans="1:26" ht="15.75" customHeight="1">
      <c r="A493" s="6"/>
      <c r="B493" s="6"/>
      <c r="C493" s="6"/>
      <c r="D493" s="6"/>
      <c r="E493" s="6"/>
      <c r="F493" s="6"/>
      <c r="G493" s="6"/>
      <c r="H493" s="6"/>
      <c r="I493" s="6"/>
      <c r="J493" s="6"/>
      <c r="K493" s="6"/>
      <c r="L493" s="6"/>
      <c r="M493" s="6"/>
      <c r="N493" s="6"/>
      <c r="O493" s="6"/>
      <c r="P493" s="6"/>
      <c r="Q493" s="6"/>
      <c r="R493" s="6"/>
      <c r="S493" s="6"/>
      <c r="T493" s="6"/>
      <c r="U493" s="6"/>
      <c r="V493" s="6"/>
      <c r="W493" s="6"/>
      <c r="X493" s="6"/>
      <c r="Y493" s="6"/>
      <c r="Z493" s="6"/>
    </row>
    <row r="494" spans="1:26" ht="15.75" customHeight="1">
      <c r="A494" s="6"/>
      <c r="B494" s="6"/>
      <c r="C494" s="6"/>
      <c r="D494" s="6"/>
      <c r="E494" s="6"/>
      <c r="F494" s="6"/>
      <c r="G494" s="6"/>
      <c r="H494" s="6"/>
      <c r="I494" s="6"/>
      <c r="J494" s="6"/>
      <c r="K494" s="6"/>
      <c r="L494" s="6"/>
      <c r="M494" s="6"/>
      <c r="N494" s="6"/>
      <c r="O494" s="6"/>
      <c r="P494" s="6"/>
      <c r="Q494" s="6"/>
      <c r="R494" s="6"/>
      <c r="S494" s="6"/>
      <c r="T494" s="6"/>
      <c r="U494" s="6"/>
      <c r="V494" s="6"/>
      <c r="W494" s="6"/>
      <c r="X494" s="6"/>
      <c r="Y494" s="6"/>
      <c r="Z494" s="6"/>
    </row>
    <row r="495" spans="1:26" ht="15.75" customHeight="1">
      <c r="A495" s="6"/>
      <c r="B495" s="6"/>
      <c r="C495" s="6"/>
      <c r="D495" s="6"/>
      <c r="E495" s="6"/>
      <c r="F495" s="6"/>
      <c r="G495" s="6"/>
      <c r="H495" s="6"/>
      <c r="I495" s="6"/>
      <c r="J495" s="6"/>
      <c r="K495" s="6"/>
      <c r="L495" s="6"/>
      <c r="M495" s="6"/>
      <c r="N495" s="6"/>
      <c r="O495" s="6"/>
      <c r="P495" s="6"/>
      <c r="Q495" s="6"/>
      <c r="R495" s="6"/>
      <c r="S495" s="6"/>
      <c r="T495" s="6"/>
      <c r="U495" s="6"/>
      <c r="V495" s="6"/>
      <c r="W495" s="6"/>
      <c r="X495" s="6"/>
      <c r="Y495" s="6"/>
      <c r="Z495" s="6"/>
    </row>
    <row r="496" spans="1:26" ht="15.75" customHeight="1">
      <c r="A496" s="6"/>
      <c r="B496" s="6"/>
      <c r="C496" s="6"/>
      <c r="D496" s="6"/>
      <c r="E496" s="6"/>
      <c r="F496" s="6"/>
      <c r="G496" s="6"/>
      <c r="H496" s="6"/>
      <c r="I496" s="6"/>
      <c r="J496" s="6"/>
      <c r="K496" s="6"/>
      <c r="L496" s="6"/>
      <c r="M496" s="6"/>
      <c r="N496" s="6"/>
      <c r="O496" s="6"/>
      <c r="P496" s="6"/>
      <c r="Q496" s="6"/>
      <c r="R496" s="6"/>
      <c r="S496" s="6"/>
      <c r="T496" s="6"/>
      <c r="U496" s="6"/>
      <c r="V496" s="6"/>
      <c r="W496" s="6"/>
      <c r="X496" s="6"/>
      <c r="Y496" s="6"/>
      <c r="Z496" s="6"/>
    </row>
    <row r="497" spans="1:26" ht="15.75" customHeight="1">
      <c r="A497" s="6"/>
      <c r="B497" s="6"/>
      <c r="C497" s="6"/>
      <c r="D497" s="6"/>
      <c r="E497" s="6"/>
      <c r="F497" s="6"/>
      <c r="G497" s="6"/>
      <c r="H497" s="6"/>
      <c r="I497" s="6"/>
      <c r="J497" s="6"/>
      <c r="K497" s="6"/>
      <c r="L497" s="6"/>
      <c r="M497" s="6"/>
      <c r="N497" s="6"/>
      <c r="O497" s="6"/>
      <c r="P497" s="6"/>
      <c r="Q497" s="6"/>
      <c r="R497" s="6"/>
      <c r="S497" s="6"/>
      <c r="T497" s="6"/>
      <c r="U497" s="6"/>
      <c r="V497" s="6"/>
      <c r="W497" s="6"/>
      <c r="X497" s="6"/>
      <c r="Y497" s="6"/>
      <c r="Z497" s="6"/>
    </row>
    <row r="498" spans="1:26" ht="15.75" customHeight="1">
      <c r="A498" s="6"/>
      <c r="B498" s="6"/>
      <c r="C498" s="6"/>
      <c r="D498" s="6"/>
      <c r="E498" s="6"/>
      <c r="F498" s="6"/>
      <c r="G498" s="6"/>
      <c r="H498" s="6"/>
      <c r="I498" s="6"/>
      <c r="J498" s="6"/>
      <c r="K498" s="6"/>
      <c r="L498" s="6"/>
      <c r="M498" s="6"/>
      <c r="N498" s="6"/>
      <c r="O498" s="6"/>
      <c r="P498" s="6"/>
      <c r="Q498" s="6"/>
      <c r="R498" s="6"/>
      <c r="S498" s="6"/>
      <c r="T498" s="6"/>
      <c r="U498" s="6"/>
      <c r="V498" s="6"/>
      <c r="W498" s="6"/>
      <c r="X498" s="6"/>
      <c r="Y498" s="6"/>
      <c r="Z498" s="6"/>
    </row>
    <row r="499" spans="1:26" ht="15.75" customHeight="1">
      <c r="A499" s="6"/>
      <c r="B499" s="6"/>
      <c r="C499" s="6"/>
      <c r="D499" s="6"/>
      <c r="E499" s="6"/>
      <c r="F499" s="6"/>
      <c r="G499" s="6"/>
      <c r="H499" s="6"/>
      <c r="I499" s="6"/>
      <c r="J499" s="6"/>
      <c r="K499" s="6"/>
      <c r="L499" s="6"/>
      <c r="M499" s="6"/>
      <c r="N499" s="6"/>
      <c r="O499" s="6"/>
      <c r="P499" s="6"/>
      <c r="Q499" s="6"/>
      <c r="R499" s="6"/>
      <c r="S499" s="6"/>
      <c r="T499" s="6"/>
      <c r="U499" s="6"/>
      <c r="V499" s="6"/>
      <c r="W499" s="6"/>
      <c r="X499" s="6"/>
      <c r="Y499" s="6"/>
      <c r="Z499" s="6"/>
    </row>
    <row r="500" spans="1:26" ht="15.75" customHeight="1">
      <c r="A500" s="6"/>
      <c r="B500" s="6"/>
      <c r="C500" s="6"/>
      <c r="D500" s="6"/>
      <c r="E500" s="6"/>
      <c r="F500" s="6"/>
      <c r="G500" s="6"/>
      <c r="H500" s="6"/>
      <c r="I500" s="6"/>
      <c r="J500" s="6"/>
      <c r="K500" s="6"/>
      <c r="L500" s="6"/>
      <c r="M500" s="6"/>
      <c r="N500" s="6"/>
      <c r="O500" s="6"/>
      <c r="P500" s="6"/>
      <c r="Q500" s="6"/>
      <c r="R500" s="6"/>
      <c r="S500" s="6"/>
      <c r="T500" s="6"/>
      <c r="U500" s="6"/>
      <c r="V500" s="6"/>
      <c r="W500" s="6"/>
      <c r="X500" s="6"/>
      <c r="Y500" s="6"/>
      <c r="Z500" s="6"/>
    </row>
    <row r="501" spans="1:26" ht="15.75" customHeight="1">
      <c r="A501" s="6"/>
      <c r="B501" s="6"/>
      <c r="C501" s="6"/>
      <c r="D501" s="6"/>
      <c r="E501" s="6"/>
      <c r="F501" s="6"/>
      <c r="G501" s="6"/>
      <c r="H501" s="6"/>
      <c r="I501" s="6"/>
      <c r="J501" s="6"/>
      <c r="K501" s="6"/>
      <c r="L501" s="6"/>
      <c r="M501" s="6"/>
      <c r="N501" s="6"/>
      <c r="O501" s="6"/>
      <c r="P501" s="6"/>
      <c r="Q501" s="6"/>
      <c r="R501" s="6"/>
      <c r="S501" s="6"/>
      <c r="T501" s="6"/>
      <c r="U501" s="6"/>
      <c r="V501" s="6"/>
      <c r="W501" s="6"/>
      <c r="X501" s="6"/>
      <c r="Y501" s="6"/>
      <c r="Z501" s="6"/>
    </row>
    <row r="502" spans="1:26" ht="15.75" customHeight="1">
      <c r="A502" s="6"/>
      <c r="B502" s="6"/>
      <c r="C502" s="6"/>
      <c r="D502" s="6"/>
      <c r="E502" s="6"/>
      <c r="F502" s="6"/>
      <c r="G502" s="6"/>
      <c r="H502" s="6"/>
      <c r="I502" s="6"/>
      <c r="J502" s="6"/>
      <c r="K502" s="6"/>
      <c r="L502" s="6"/>
      <c r="M502" s="6"/>
      <c r="N502" s="6"/>
      <c r="O502" s="6"/>
      <c r="P502" s="6"/>
      <c r="Q502" s="6"/>
      <c r="R502" s="6"/>
      <c r="S502" s="6"/>
      <c r="T502" s="6"/>
      <c r="U502" s="6"/>
      <c r="V502" s="6"/>
      <c r="W502" s="6"/>
      <c r="X502" s="6"/>
      <c r="Y502" s="6"/>
      <c r="Z502" s="6"/>
    </row>
    <row r="503" spans="1:26" ht="15.75" customHeight="1">
      <c r="A503" s="6"/>
      <c r="B503" s="6"/>
      <c r="C503" s="6"/>
      <c r="D503" s="6"/>
      <c r="E503" s="6"/>
      <c r="F503" s="6"/>
      <c r="G503" s="6"/>
      <c r="H503" s="6"/>
      <c r="I503" s="6"/>
      <c r="J503" s="6"/>
      <c r="K503" s="6"/>
      <c r="L503" s="6"/>
      <c r="M503" s="6"/>
      <c r="N503" s="6"/>
      <c r="O503" s="6"/>
      <c r="P503" s="6"/>
      <c r="Q503" s="6"/>
      <c r="R503" s="6"/>
      <c r="S503" s="6"/>
      <c r="T503" s="6"/>
      <c r="U503" s="6"/>
      <c r="V503" s="6"/>
      <c r="W503" s="6"/>
      <c r="X503" s="6"/>
      <c r="Y503" s="6"/>
      <c r="Z503" s="6"/>
    </row>
    <row r="504" spans="1:26" ht="15.75" customHeight="1">
      <c r="A504" s="6"/>
      <c r="B504" s="6"/>
      <c r="C504" s="6"/>
      <c r="D504" s="6"/>
      <c r="E504" s="6"/>
      <c r="F504" s="6"/>
      <c r="G504" s="6"/>
      <c r="H504" s="6"/>
      <c r="I504" s="6"/>
      <c r="J504" s="6"/>
      <c r="K504" s="6"/>
      <c r="L504" s="6"/>
      <c r="M504" s="6"/>
      <c r="N504" s="6"/>
      <c r="O504" s="6"/>
      <c r="P504" s="6"/>
      <c r="Q504" s="6"/>
      <c r="R504" s="6"/>
      <c r="S504" s="6"/>
      <c r="T504" s="6"/>
      <c r="U504" s="6"/>
      <c r="V504" s="6"/>
      <c r="W504" s="6"/>
      <c r="X504" s="6"/>
      <c r="Y504" s="6"/>
      <c r="Z504" s="6"/>
    </row>
    <row r="505" spans="1:26" ht="15.75" customHeight="1">
      <c r="A505" s="6"/>
      <c r="B505" s="6"/>
      <c r="C505" s="6"/>
      <c r="D505" s="6"/>
      <c r="E505" s="6"/>
      <c r="F505" s="6"/>
      <c r="G505" s="6"/>
      <c r="H505" s="6"/>
      <c r="I505" s="6"/>
      <c r="J505" s="6"/>
      <c r="K505" s="6"/>
      <c r="L505" s="6"/>
      <c r="M505" s="6"/>
      <c r="N505" s="6"/>
      <c r="O505" s="6"/>
      <c r="P505" s="6"/>
      <c r="Q505" s="6"/>
      <c r="R505" s="6"/>
      <c r="S505" s="6"/>
      <c r="T505" s="6"/>
      <c r="U505" s="6"/>
      <c r="V505" s="6"/>
      <c r="W505" s="6"/>
      <c r="X505" s="6"/>
      <c r="Y505" s="6"/>
      <c r="Z505" s="6"/>
    </row>
    <row r="506" spans="1:26" ht="15.75" customHeight="1">
      <c r="A506" s="6"/>
      <c r="B506" s="6"/>
      <c r="C506" s="6"/>
      <c r="D506" s="6"/>
      <c r="E506" s="6"/>
      <c r="F506" s="6"/>
      <c r="G506" s="6"/>
      <c r="H506" s="6"/>
      <c r="I506" s="6"/>
      <c r="J506" s="6"/>
      <c r="K506" s="6"/>
      <c r="L506" s="6"/>
      <c r="M506" s="6"/>
      <c r="N506" s="6"/>
      <c r="O506" s="6"/>
      <c r="P506" s="6"/>
      <c r="Q506" s="6"/>
      <c r="R506" s="6"/>
      <c r="S506" s="6"/>
      <c r="T506" s="6"/>
      <c r="U506" s="6"/>
      <c r="V506" s="6"/>
      <c r="W506" s="6"/>
      <c r="X506" s="6"/>
      <c r="Y506" s="6"/>
      <c r="Z506" s="6"/>
    </row>
    <row r="507" spans="1:26" ht="15.75" customHeight="1">
      <c r="A507" s="6"/>
      <c r="B507" s="6"/>
      <c r="C507" s="6"/>
      <c r="D507" s="6"/>
      <c r="E507" s="6"/>
      <c r="F507" s="6"/>
      <c r="G507" s="6"/>
      <c r="H507" s="6"/>
      <c r="I507" s="6"/>
      <c r="J507" s="6"/>
      <c r="K507" s="6"/>
      <c r="L507" s="6"/>
      <c r="M507" s="6"/>
      <c r="N507" s="6"/>
      <c r="O507" s="6"/>
      <c r="P507" s="6"/>
      <c r="Q507" s="6"/>
      <c r="R507" s="6"/>
      <c r="S507" s="6"/>
      <c r="T507" s="6"/>
      <c r="U507" s="6"/>
      <c r="V507" s="6"/>
      <c r="W507" s="6"/>
      <c r="X507" s="6"/>
      <c r="Y507" s="6"/>
      <c r="Z507" s="6"/>
    </row>
    <row r="508" spans="1:26" ht="15.75" customHeight="1">
      <c r="A508" s="6"/>
      <c r="B508" s="6"/>
      <c r="C508" s="6"/>
      <c r="D508" s="6"/>
      <c r="E508" s="6"/>
      <c r="F508" s="6"/>
      <c r="G508" s="6"/>
      <c r="H508" s="6"/>
      <c r="I508" s="6"/>
      <c r="J508" s="6"/>
      <c r="K508" s="6"/>
      <c r="L508" s="6"/>
      <c r="M508" s="6"/>
      <c r="N508" s="6"/>
      <c r="O508" s="6"/>
      <c r="P508" s="6"/>
      <c r="Q508" s="6"/>
      <c r="R508" s="6"/>
      <c r="S508" s="6"/>
      <c r="T508" s="6"/>
      <c r="U508" s="6"/>
      <c r="V508" s="6"/>
      <c r="W508" s="6"/>
      <c r="X508" s="6"/>
      <c r="Y508" s="6"/>
      <c r="Z508" s="6"/>
    </row>
    <row r="509" spans="1:26" ht="15.75" customHeight="1">
      <c r="A509" s="6"/>
      <c r="B509" s="6"/>
      <c r="C509" s="6"/>
      <c r="D509" s="6"/>
      <c r="E509" s="6"/>
      <c r="F509" s="6"/>
      <c r="G509" s="6"/>
      <c r="H509" s="6"/>
      <c r="I509" s="6"/>
      <c r="J509" s="6"/>
      <c r="K509" s="6"/>
      <c r="L509" s="6"/>
      <c r="M509" s="6"/>
      <c r="N509" s="6"/>
      <c r="O509" s="6"/>
      <c r="P509" s="6"/>
      <c r="Q509" s="6"/>
      <c r="R509" s="6"/>
      <c r="S509" s="6"/>
      <c r="T509" s="6"/>
      <c r="U509" s="6"/>
      <c r="V509" s="6"/>
      <c r="W509" s="6"/>
      <c r="X509" s="6"/>
      <c r="Y509" s="6"/>
      <c r="Z509" s="6"/>
    </row>
    <row r="510" spans="1:26" ht="15.75" customHeight="1">
      <c r="A510" s="6"/>
      <c r="B510" s="6"/>
      <c r="C510" s="6"/>
      <c r="D510" s="6"/>
      <c r="E510" s="6"/>
      <c r="F510" s="6"/>
      <c r="G510" s="6"/>
      <c r="H510" s="6"/>
      <c r="I510" s="6"/>
      <c r="J510" s="6"/>
      <c r="K510" s="6"/>
      <c r="L510" s="6"/>
      <c r="M510" s="6"/>
      <c r="N510" s="6"/>
      <c r="O510" s="6"/>
      <c r="P510" s="6"/>
      <c r="Q510" s="6"/>
      <c r="R510" s="6"/>
      <c r="S510" s="6"/>
      <c r="T510" s="6"/>
      <c r="U510" s="6"/>
      <c r="V510" s="6"/>
      <c r="W510" s="6"/>
      <c r="X510" s="6"/>
      <c r="Y510" s="6"/>
      <c r="Z510" s="6"/>
    </row>
    <row r="511" spans="1:26" ht="15.75" customHeight="1">
      <c r="A511" s="6"/>
      <c r="B511" s="6"/>
      <c r="C511" s="6"/>
      <c r="D511" s="6"/>
      <c r="E511" s="6"/>
      <c r="F511" s="6"/>
      <c r="G511" s="6"/>
      <c r="H511" s="6"/>
      <c r="I511" s="6"/>
      <c r="J511" s="6"/>
      <c r="K511" s="6"/>
      <c r="L511" s="6"/>
      <c r="M511" s="6"/>
      <c r="N511" s="6"/>
      <c r="O511" s="6"/>
      <c r="P511" s="6"/>
      <c r="Q511" s="6"/>
      <c r="R511" s="6"/>
      <c r="S511" s="6"/>
      <c r="T511" s="6"/>
      <c r="U511" s="6"/>
      <c r="V511" s="6"/>
      <c r="W511" s="6"/>
      <c r="X511" s="6"/>
      <c r="Y511" s="6"/>
      <c r="Z511" s="6"/>
    </row>
    <row r="512" spans="1:26" ht="15.75" customHeight="1">
      <c r="A512" s="6"/>
      <c r="B512" s="6"/>
      <c r="C512" s="6"/>
      <c r="D512" s="6"/>
      <c r="E512" s="6"/>
      <c r="F512" s="6"/>
      <c r="G512" s="6"/>
      <c r="H512" s="6"/>
      <c r="I512" s="6"/>
      <c r="J512" s="6"/>
      <c r="K512" s="6"/>
      <c r="L512" s="6"/>
      <c r="M512" s="6"/>
      <c r="N512" s="6"/>
      <c r="O512" s="6"/>
      <c r="P512" s="6"/>
      <c r="Q512" s="6"/>
      <c r="R512" s="6"/>
      <c r="S512" s="6"/>
      <c r="T512" s="6"/>
      <c r="U512" s="6"/>
      <c r="V512" s="6"/>
      <c r="W512" s="6"/>
      <c r="X512" s="6"/>
      <c r="Y512" s="6"/>
      <c r="Z512" s="6"/>
    </row>
    <row r="513" spans="1:26" ht="15.75" customHeight="1">
      <c r="A513" s="6"/>
      <c r="B513" s="6"/>
      <c r="C513" s="6"/>
      <c r="D513" s="6"/>
      <c r="E513" s="6"/>
      <c r="F513" s="6"/>
      <c r="G513" s="6"/>
      <c r="H513" s="6"/>
      <c r="I513" s="6"/>
      <c r="J513" s="6"/>
      <c r="K513" s="6"/>
      <c r="L513" s="6"/>
      <c r="M513" s="6"/>
      <c r="N513" s="6"/>
      <c r="O513" s="6"/>
      <c r="P513" s="6"/>
      <c r="Q513" s="6"/>
      <c r="R513" s="6"/>
      <c r="S513" s="6"/>
      <c r="T513" s="6"/>
      <c r="U513" s="6"/>
      <c r="V513" s="6"/>
      <c r="W513" s="6"/>
      <c r="X513" s="6"/>
      <c r="Y513" s="6"/>
      <c r="Z513" s="6"/>
    </row>
    <row r="514" spans="1:26" ht="15.75" customHeight="1">
      <c r="A514" s="6"/>
      <c r="B514" s="6"/>
      <c r="C514" s="6"/>
      <c r="D514" s="6"/>
      <c r="E514" s="6"/>
      <c r="F514" s="6"/>
      <c r="G514" s="6"/>
      <c r="H514" s="6"/>
      <c r="I514" s="6"/>
      <c r="J514" s="6"/>
      <c r="K514" s="6"/>
      <c r="L514" s="6"/>
      <c r="M514" s="6"/>
      <c r="N514" s="6"/>
      <c r="O514" s="6"/>
      <c r="P514" s="6"/>
      <c r="Q514" s="6"/>
      <c r="R514" s="6"/>
      <c r="S514" s="6"/>
      <c r="T514" s="6"/>
      <c r="U514" s="6"/>
      <c r="V514" s="6"/>
      <c r="W514" s="6"/>
      <c r="X514" s="6"/>
      <c r="Y514" s="6"/>
      <c r="Z514" s="6"/>
    </row>
    <row r="515" spans="1:26" ht="15.75" customHeight="1">
      <c r="A515" s="6"/>
      <c r="B515" s="6"/>
      <c r="C515" s="6"/>
      <c r="D515" s="6"/>
      <c r="E515" s="6"/>
      <c r="F515" s="6"/>
      <c r="G515" s="6"/>
      <c r="H515" s="6"/>
      <c r="I515" s="6"/>
      <c r="J515" s="6"/>
      <c r="K515" s="6"/>
      <c r="L515" s="6"/>
      <c r="M515" s="6"/>
      <c r="N515" s="6"/>
      <c r="O515" s="6"/>
      <c r="P515" s="6"/>
      <c r="Q515" s="6"/>
      <c r="R515" s="6"/>
      <c r="S515" s="6"/>
      <c r="T515" s="6"/>
      <c r="U515" s="6"/>
      <c r="V515" s="6"/>
      <c r="W515" s="6"/>
      <c r="X515" s="6"/>
      <c r="Y515" s="6"/>
      <c r="Z515" s="6"/>
    </row>
    <row r="516" spans="1:26" ht="15.75" customHeight="1">
      <c r="A516" s="6"/>
      <c r="B516" s="6"/>
      <c r="C516" s="6"/>
      <c r="D516" s="6"/>
      <c r="E516" s="6"/>
      <c r="F516" s="6"/>
      <c r="G516" s="6"/>
      <c r="H516" s="6"/>
      <c r="I516" s="6"/>
      <c r="J516" s="6"/>
      <c r="K516" s="6"/>
      <c r="L516" s="6"/>
      <c r="M516" s="6"/>
      <c r="N516" s="6"/>
      <c r="O516" s="6"/>
      <c r="P516" s="6"/>
      <c r="Q516" s="6"/>
      <c r="R516" s="6"/>
      <c r="S516" s="6"/>
      <c r="T516" s="6"/>
      <c r="U516" s="6"/>
      <c r="V516" s="6"/>
      <c r="W516" s="6"/>
      <c r="X516" s="6"/>
      <c r="Y516" s="6"/>
      <c r="Z516" s="6"/>
    </row>
    <row r="517" spans="1:26" ht="15.75" customHeight="1">
      <c r="A517" s="6"/>
      <c r="B517" s="6"/>
      <c r="C517" s="6"/>
      <c r="D517" s="6"/>
      <c r="E517" s="6"/>
      <c r="F517" s="6"/>
      <c r="G517" s="6"/>
      <c r="H517" s="6"/>
      <c r="I517" s="6"/>
      <c r="J517" s="6"/>
      <c r="K517" s="6"/>
      <c r="L517" s="6"/>
      <c r="M517" s="6"/>
      <c r="N517" s="6"/>
      <c r="O517" s="6"/>
      <c r="P517" s="6"/>
      <c r="Q517" s="6"/>
      <c r="R517" s="6"/>
      <c r="S517" s="6"/>
      <c r="T517" s="6"/>
      <c r="U517" s="6"/>
      <c r="V517" s="6"/>
      <c r="W517" s="6"/>
      <c r="X517" s="6"/>
      <c r="Y517" s="6"/>
      <c r="Z517" s="6"/>
    </row>
    <row r="518" spans="1:26" ht="15.75" customHeight="1">
      <c r="A518" s="6"/>
      <c r="B518" s="6"/>
      <c r="C518" s="6"/>
      <c r="D518" s="6"/>
      <c r="E518" s="6"/>
      <c r="F518" s="6"/>
      <c r="G518" s="6"/>
      <c r="H518" s="6"/>
      <c r="I518" s="6"/>
      <c r="J518" s="6"/>
      <c r="K518" s="6"/>
      <c r="L518" s="6"/>
      <c r="M518" s="6"/>
      <c r="N518" s="6"/>
      <c r="O518" s="6"/>
      <c r="P518" s="6"/>
      <c r="Q518" s="6"/>
      <c r="R518" s="6"/>
      <c r="S518" s="6"/>
      <c r="T518" s="6"/>
      <c r="U518" s="6"/>
      <c r="V518" s="6"/>
      <c r="W518" s="6"/>
      <c r="X518" s="6"/>
      <c r="Y518" s="6"/>
      <c r="Z518" s="6"/>
    </row>
    <row r="519" spans="1:26" ht="15.75" customHeight="1">
      <c r="A519" s="6"/>
      <c r="B519" s="6"/>
      <c r="C519" s="6"/>
      <c r="D519" s="6"/>
      <c r="E519" s="6"/>
      <c r="F519" s="6"/>
      <c r="G519" s="6"/>
      <c r="H519" s="6"/>
      <c r="I519" s="6"/>
      <c r="J519" s="6"/>
      <c r="K519" s="6"/>
      <c r="L519" s="6"/>
      <c r="M519" s="6"/>
      <c r="N519" s="6"/>
      <c r="O519" s="6"/>
      <c r="P519" s="6"/>
      <c r="Q519" s="6"/>
      <c r="R519" s="6"/>
      <c r="S519" s="6"/>
      <c r="T519" s="6"/>
      <c r="U519" s="6"/>
      <c r="V519" s="6"/>
      <c r="W519" s="6"/>
      <c r="X519" s="6"/>
      <c r="Y519" s="6"/>
      <c r="Z519" s="6"/>
    </row>
    <row r="520" spans="1:26" ht="15.75" customHeight="1">
      <c r="A520" s="6"/>
      <c r="B520" s="6"/>
      <c r="C520" s="6"/>
      <c r="D520" s="6"/>
      <c r="E520" s="6"/>
      <c r="F520" s="6"/>
      <c r="G520" s="6"/>
      <c r="H520" s="6"/>
      <c r="I520" s="6"/>
      <c r="J520" s="6"/>
      <c r="K520" s="6"/>
      <c r="L520" s="6"/>
      <c r="M520" s="6"/>
      <c r="N520" s="6"/>
      <c r="O520" s="6"/>
      <c r="P520" s="6"/>
      <c r="Q520" s="6"/>
      <c r="R520" s="6"/>
      <c r="S520" s="6"/>
      <c r="T520" s="6"/>
      <c r="U520" s="6"/>
      <c r="V520" s="6"/>
      <c r="W520" s="6"/>
      <c r="X520" s="6"/>
      <c r="Y520" s="6"/>
      <c r="Z520" s="6"/>
    </row>
    <row r="521" spans="1:26" ht="15.75" customHeight="1">
      <c r="A521" s="6"/>
      <c r="B521" s="6"/>
      <c r="C521" s="6"/>
      <c r="D521" s="6"/>
      <c r="E521" s="6"/>
      <c r="F521" s="6"/>
      <c r="G521" s="6"/>
      <c r="H521" s="6"/>
      <c r="I521" s="6"/>
      <c r="J521" s="6"/>
      <c r="K521" s="6"/>
      <c r="L521" s="6"/>
      <c r="M521" s="6"/>
      <c r="N521" s="6"/>
      <c r="O521" s="6"/>
      <c r="P521" s="6"/>
      <c r="Q521" s="6"/>
      <c r="R521" s="6"/>
      <c r="S521" s="6"/>
      <c r="T521" s="6"/>
      <c r="U521" s="6"/>
      <c r="V521" s="6"/>
      <c r="W521" s="6"/>
      <c r="X521" s="6"/>
      <c r="Y521" s="6"/>
      <c r="Z521" s="6"/>
    </row>
    <row r="522" spans="1:26" ht="15.75" customHeight="1">
      <c r="A522" s="6"/>
      <c r="B522" s="6"/>
      <c r="C522" s="6"/>
      <c r="D522" s="6"/>
      <c r="E522" s="6"/>
      <c r="F522" s="6"/>
      <c r="G522" s="6"/>
      <c r="H522" s="6"/>
      <c r="I522" s="6"/>
      <c r="J522" s="6"/>
      <c r="K522" s="6"/>
      <c r="L522" s="6"/>
      <c r="M522" s="6"/>
      <c r="N522" s="6"/>
      <c r="O522" s="6"/>
      <c r="P522" s="6"/>
      <c r="Q522" s="6"/>
      <c r="R522" s="6"/>
      <c r="S522" s="6"/>
      <c r="T522" s="6"/>
      <c r="U522" s="6"/>
      <c r="V522" s="6"/>
      <c r="W522" s="6"/>
      <c r="X522" s="6"/>
      <c r="Y522" s="6"/>
      <c r="Z522" s="6"/>
    </row>
    <row r="523" spans="1:26" ht="15.75" customHeight="1">
      <c r="A523" s="6"/>
      <c r="B523" s="6"/>
      <c r="C523" s="6"/>
      <c r="D523" s="6"/>
      <c r="E523" s="6"/>
      <c r="F523" s="6"/>
      <c r="G523" s="6"/>
      <c r="H523" s="6"/>
      <c r="I523" s="6"/>
      <c r="J523" s="6"/>
      <c r="K523" s="6"/>
      <c r="L523" s="6"/>
      <c r="M523" s="6"/>
      <c r="N523" s="6"/>
      <c r="O523" s="6"/>
      <c r="P523" s="6"/>
      <c r="Q523" s="6"/>
      <c r="R523" s="6"/>
      <c r="S523" s="6"/>
      <c r="T523" s="6"/>
      <c r="U523" s="6"/>
      <c r="V523" s="6"/>
      <c r="W523" s="6"/>
      <c r="X523" s="6"/>
      <c r="Y523" s="6"/>
      <c r="Z523" s="6"/>
    </row>
    <row r="524" spans="1:26" ht="15.75" customHeight="1">
      <c r="A524" s="6"/>
      <c r="B524" s="6"/>
      <c r="C524" s="6"/>
      <c r="D524" s="6"/>
      <c r="E524" s="6"/>
      <c r="F524" s="6"/>
      <c r="G524" s="6"/>
      <c r="H524" s="6"/>
      <c r="I524" s="6"/>
      <c r="J524" s="6"/>
      <c r="K524" s="6"/>
      <c r="L524" s="6"/>
      <c r="M524" s="6"/>
      <c r="N524" s="6"/>
      <c r="O524" s="6"/>
      <c r="P524" s="6"/>
      <c r="Q524" s="6"/>
      <c r="R524" s="6"/>
      <c r="S524" s="6"/>
      <c r="T524" s="6"/>
      <c r="U524" s="6"/>
      <c r="V524" s="6"/>
      <c r="W524" s="6"/>
      <c r="X524" s="6"/>
      <c r="Y524" s="6"/>
      <c r="Z524" s="6"/>
    </row>
    <row r="525" spans="1:26" ht="15.75" customHeight="1">
      <c r="A525" s="6"/>
      <c r="B525" s="6"/>
      <c r="C525" s="6"/>
      <c r="D525" s="6"/>
      <c r="E525" s="6"/>
      <c r="F525" s="6"/>
      <c r="G525" s="6"/>
      <c r="H525" s="6"/>
      <c r="I525" s="6"/>
      <c r="J525" s="6"/>
      <c r="K525" s="6"/>
      <c r="L525" s="6"/>
      <c r="M525" s="6"/>
      <c r="N525" s="6"/>
      <c r="O525" s="6"/>
      <c r="P525" s="6"/>
      <c r="Q525" s="6"/>
      <c r="R525" s="6"/>
      <c r="S525" s="6"/>
      <c r="T525" s="6"/>
      <c r="U525" s="6"/>
      <c r="V525" s="6"/>
      <c r="W525" s="6"/>
      <c r="X525" s="6"/>
      <c r="Y525" s="6"/>
      <c r="Z525" s="6"/>
    </row>
    <row r="526" spans="1:26" ht="15.75" customHeight="1">
      <c r="A526" s="6"/>
      <c r="B526" s="6"/>
      <c r="C526" s="6"/>
      <c r="D526" s="6"/>
      <c r="E526" s="6"/>
      <c r="F526" s="6"/>
      <c r="G526" s="6"/>
      <c r="H526" s="6"/>
      <c r="I526" s="6"/>
      <c r="J526" s="6"/>
      <c r="K526" s="6"/>
      <c r="L526" s="6"/>
      <c r="M526" s="6"/>
      <c r="N526" s="6"/>
      <c r="O526" s="6"/>
      <c r="P526" s="6"/>
      <c r="Q526" s="6"/>
      <c r="R526" s="6"/>
      <c r="S526" s="6"/>
      <c r="T526" s="6"/>
      <c r="U526" s="6"/>
      <c r="V526" s="6"/>
      <c r="W526" s="6"/>
      <c r="X526" s="6"/>
      <c r="Y526" s="6"/>
      <c r="Z526" s="6"/>
    </row>
    <row r="527" spans="1:26" ht="15.75" customHeight="1">
      <c r="A527" s="6"/>
      <c r="B527" s="6"/>
      <c r="C527" s="6"/>
      <c r="D527" s="6"/>
      <c r="E527" s="6"/>
      <c r="F527" s="6"/>
      <c r="G527" s="6"/>
      <c r="H527" s="6"/>
      <c r="I527" s="6"/>
      <c r="J527" s="6"/>
      <c r="K527" s="6"/>
      <c r="L527" s="6"/>
      <c r="M527" s="6"/>
      <c r="N527" s="6"/>
      <c r="O527" s="6"/>
      <c r="P527" s="6"/>
      <c r="Q527" s="6"/>
      <c r="R527" s="6"/>
      <c r="S527" s="6"/>
      <c r="T527" s="6"/>
      <c r="U527" s="6"/>
      <c r="V527" s="6"/>
      <c r="W527" s="6"/>
      <c r="X527" s="6"/>
      <c r="Y527" s="6"/>
      <c r="Z527" s="6"/>
    </row>
    <row r="528" spans="1:26" ht="15.75" customHeight="1">
      <c r="A528" s="6"/>
      <c r="B528" s="6"/>
      <c r="C528" s="6"/>
      <c r="D528" s="6"/>
      <c r="E528" s="6"/>
      <c r="F528" s="6"/>
      <c r="G528" s="6"/>
      <c r="H528" s="6"/>
      <c r="I528" s="6"/>
      <c r="J528" s="6"/>
      <c r="K528" s="6"/>
      <c r="L528" s="6"/>
      <c r="M528" s="6"/>
      <c r="N528" s="6"/>
      <c r="O528" s="6"/>
      <c r="P528" s="6"/>
      <c r="Q528" s="6"/>
      <c r="R528" s="6"/>
      <c r="S528" s="6"/>
      <c r="T528" s="6"/>
      <c r="U528" s="6"/>
      <c r="V528" s="6"/>
      <c r="W528" s="6"/>
      <c r="X528" s="6"/>
      <c r="Y528" s="6"/>
      <c r="Z528" s="6"/>
    </row>
    <row r="529" spans="1:26" ht="15.75" customHeight="1">
      <c r="A529" s="6"/>
      <c r="B529" s="6"/>
      <c r="C529" s="6"/>
      <c r="D529" s="6"/>
      <c r="E529" s="6"/>
      <c r="F529" s="6"/>
      <c r="G529" s="6"/>
      <c r="H529" s="6"/>
      <c r="I529" s="6"/>
      <c r="J529" s="6"/>
      <c r="K529" s="6"/>
      <c r="L529" s="6"/>
      <c r="M529" s="6"/>
      <c r="N529" s="6"/>
      <c r="O529" s="6"/>
      <c r="P529" s="6"/>
      <c r="Q529" s="6"/>
      <c r="R529" s="6"/>
      <c r="S529" s="6"/>
      <c r="T529" s="6"/>
      <c r="U529" s="6"/>
      <c r="V529" s="6"/>
      <c r="W529" s="6"/>
      <c r="X529" s="6"/>
      <c r="Y529" s="6"/>
      <c r="Z529" s="6"/>
    </row>
    <row r="530" spans="1:26" ht="15.75" customHeight="1">
      <c r="A530" s="6"/>
      <c r="B530" s="6"/>
      <c r="C530" s="6"/>
      <c r="D530" s="6"/>
      <c r="E530" s="6"/>
      <c r="F530" s="6"/>
      <c r="G530" s="6"/>
      <c r="H530" s="6"/>
      <c r="I530" s="6"/>
      <c r="J530" s="6"/>
      <c r="K530" s="6"/>
      <c r="L530" s="6"/>
      <c r="M530" s="6"/>
      <c r="N530" s="6"/>
      <c r="O530" s="6"/>
      <c r="P530" s="6"/>
      <c r="Q530" s="6"/>
      <c r="R530" s="6"/>
      <c r="S530" s="6"/>
      <c r="T530" s="6"/>
      <c r="U530" s="6"/>
      <c r="V530" s="6"/>
      <c r="W530" s="6"/>
      <c r="X530" s="6"/>
      <c r="Y530" s="6"/>
      <c r="Z530" s="6"/>
    </row>
    <row r="531" spans="1:26" ht="15.75" customHeight="1">
      <c r="A531" s="6"/>
      <c r="B531" s="6"/>
      <c r="C531" s="6"/>
      <c r="D531" s="6"/>
      <c r="E531" s="6"/>
      <c r="F531" s="6"/>
      <c r="G531" s="6"/>
      <c r="H531" s="6"/>
      <c r="I531" s="6"/>
      <c r="J531" s="6"/>
      <c r="K531" s="6"/>
      <c r="L531" s="6"/>
      <c r="M531" s="6"/>
      <c r="N531" s="6"/>
      <c r="O531" s="6"/>
      <c r="P531" s="6"/>
      <c r="Q531" s="6"/>
      <c r="R531" s="6"/>
      <c r="S531" s="6"/>
      <c r="T531" s="6"/>
      <c r="U531" s="6"/>
      <c r="V531" s="6"/>
      <c r="W531" s="6"/>
      <c r="X531" s="6"/>
      <c r="Y531" s="6"/>
      <c r="Z531" s="6"/>
    </row>
    <row r="532" spans="1:26" ht="15.75" customHeight="1">
      <c r="A532" s="6"/>
      <c r="B532" s="6"/>
      <c r="C532" s="6"/>
      <c r="D532" s="6"/>
      <c r="E532" s="6"/>
      <c r="F532" s="6"/>
      <c r="G532" s="6"/>
      <c r="H532" s="6"/>
      <c r="I532" s="6"/>
      <c r="J532" s="6"/>
      <c r="K532" s="6"/>
      <c r="L532" s="6"/>
      <c r="M532" s="6"/>
      <c r="N532" s="6"/>
      <c r="O532" s="6"/>
      <c r="P532" s="6"/>
      <c r="Q532" s="6"/>
      <c r="R532" s="6"/>
      <c r="S532" s="6"/>
      <c r="T532" s="6"/>
      <c r="U532" s="6"/>
      <c r="V532" s="6"/>
      <c r="W532" s="6"/>
      <c r="X532" s="6"/>
      <c r="Y532" s="6"/>
      <c r="Z532" s="6"/>
    </row>
    <row r="533" spans="1:26" ht="15.75" customHeight="1">
      <c r="A533" s="6"/>
      <c r="B533" s="6"/>
      <c r="C533" s="6"/>
      <c r="D533" s="6"/>
      <c r="E533" s="6"/>
      <c r="F533" s="6"/>
      <c r="G533" s="6"/>
      <c r="H533" s="6"/>
      <c r="I533" s="6"/>
      <c r="J533" s="6"/>
      <c r="K533" s="6"/>
      <c r="L533" s="6"/>
      <c r="M533" s="6"/>
      <c r="N533" s="6"/>
      <c r="O533" s="6"/>
      <c r="P533" s="6"/>
      <c r="Q533" s="6"/>
      <c r="R533" s="6"/>
      <c r="S533" s="6"/>
      <c r="T533" s="6"/>
      <c r="U533" s="6"/>
      <c r="V533" s="6"/>
      <c r="W533" s="6"/>
      <c r="X533" s="6"/>
      <c r="Y533" s="6"/>
      <c r="Z533" s="6"/>
    </row>
    <row r="534" spans="1:26" ht="15.75" customHeight="1">
      <c r="A534" s="6"/>
      <c r="B534" s="6"/>
      <c r="C534" s="6"/>
      <c r="D534" s="6"/>
      <c r="E534" s="6"/>
      <c r="F534" s="6"/>
      <c r="G534" s="6"/>
      <c r="H534" s="6"/>
      <c r="I534" s="6"/>
      <c r="J534" s="6"/>
      <c r="K534" s="6"/>
      <c r="L534" s="6"/>
      <c r="M534" s="6"/>
      <c r="N534" s="6"/>
      <c r="O534" s="6"/>
      <c r="P534" s="6"/>
      <c r="Q534" s="6"/>
      <c r="R534" s="6"/>
      <c r="S534" s="6"/>
      <c r="T534" s="6"/>
      <c r="U534" s="6"/>
      <c r="V534" s="6"/>
      <c r="W534" s="6"/>
      <c r="X534" s="6"/>
      <c r="Y534" s="6"/>
      <c r="Z534" s="6"/>
    </row>
    <row r="535" spans="1:26" ht="15.75" customHeight="1">
      <c r="A535" s="6"/>
      <c r="B535" s="6"/>
      <c r="C535" s="6"/>
      <c r="D535" s="6"/>
      <c r="E535" s="6"/>
      <c r="F535" s="6"/>
      <c r="G535" s="6"/>
      <c r="H535" s="6"/>
      <c r="I535" s="6"/>
      <c r="J535" s="6"/>
      <c r="K535" s="6"/>
      <c r="L535" s="6"/>
      <c r="M535" s="6"/>
      <c r="N535" s="6"/>
      <c r="O535" s="6"/>
      <c r="P535" s="6"/>
      <c r="Q535" s="6"/>
      <c r="R535" s="6"/>
      <c r="S535" s="6"/>
      <c r="T535" s="6"/>
      <c r="U535" s="6"/>
      <c r="V535" s="6"/>
      <c r="W535" s="6"/>
      <c r="X535" s="6"/>
      <c r="Y535" s="6"/>
      <c r="Z535" s="6"/>
    </row>
    <row r="536" spans="1:26" ht="15.75" customHeight="1">
      <c r="A536" s="6"/>
      <c r="B536" s="6"/>
      <c r="C536" s="6"/>
      <c r="D536" s="6"/>
      <c r="E536" s="6"/>
      <c r="F536" s="6"/>
      <c r="G536" s="6"/>
      <c r="H536" s="6"/>
      <c r="I536" s="6"/>
      <c r="J536" s="6"/>
      <c r="K536" s="6"/>
      <c r="L536" s="6"/>
      <c r="M536" s="6"/>
      <c r="N536" s="6"/>
      <c r="O536" s="6"/>
      <c r="P536" s="6"/>
      <c r="Q536" s="6"/>
      <c r="R536" s="6"/>
      <c r="S536" s="6"/>
      <c r="T536" s="6"/>
      <c r="U536" s="6"/>
      <c r="V536" s="6"/>
      <c r="W536" s="6"/>
      <c r="X536" s="6"/>
      <c r="Y536" s="6"/>
      <c r="Z536" s="6"/>
    </row>
    <row r="537" spans="1:26" ht="15.75" customHeight="1">
      <c r="A537" s="6"/>
      <c r="B537" s="6"/>
      <c r="C537" s="6"/>
      <c r="D537" s="6"/>
      <c r="E537" s="6"/>
      <c r="F537" s="6"/>
      <c r="G537" s="6"/>
      <c r="H537" s="6"/>
      <c r="I537" s="6"/>
      <c r="J537" s="6"/>
      <c r="K537" s="6"/>
      <c r="L537" s="6"/>
      <c r="M537" s="6"/>
      <c r="N537" s="6"/>
      <c r="O537" s="6"/>
      <c r="P537" s="6"/>
      <c r="Q537" s="6"/>
      <c r="R537" s="6"/>
      <c r="S537" s="6"/>
      <c r="T537" s="6"/>
      <c r="U537" s="6"/>
      <c r="V537" s="6"/>
      <c r="W537" s="6"/>
      <c r="X537" s="6"/>
      <c r="Y537" s="6"/>
      <c r="Z537" s="6"/>
    </row>
    <row r="538" spans="1:26" ht="15.75" customHeight="1">
      <c r="A538" s="6"/>
      <c r="B538" s="6"/>
      <c r="C538" s="6"/>
      <c r="D538" s="6"/>
      <c r="E538" s="6"/>
      <c r="F538" s="6"/>
      <c r="G538" s="6"/>
      <c r="H538" s="6"/>
      <c r="I538" s="6"/>
      <c r="J538" s="6"/>
      <c r="K538" s="6"/>
      <c r="L538" s="6"/>
      <c r="M538" s="6"/>
      <c r="N538" s="6"/>
      <c r="O538" s="6"/>
      <c r="P538" s="6"/>
      <c r="Q538" s="6"/>
      <c r="R538" s="6"/>
      <c r="S538" s="6"/>
      <c r="T538" s="6"/>
      <c r="U538" s="6"/>
      <c r="V538" s="6"/>
      <c r="W538" s="6"/>
      <c r="X538" s="6"/>
      <c r="Y538" s="6"/>
      <c r="Z538" s="6"/>
    </row>
    <row r="539" spans="1:26" ht="15.75" customHeight="1">
      <c r="A539" s="6"/>
      <c r="B539" s="6"/>
      <c r="C539" s="6"/>
      <c r="D539" s="6"/>
      <c r="E539" s="6"/>
      <c r="F539" s="6"/>
      <c r="G539" s="6"/>
      <c r="H539" s="6"/>
      <c r="I539" s="6"/>
      <c r="J539" s="6"/>
      <c r="K539" s="6"/>
      <c r="L539" s="6"/>
      <c r="M539" s="6"/>
      <c r="N539" s="6"/>
      <c r="O539" s="6"/>
      <c r="P539" s="6"/>
      <c r="Q539" s="6"/>
      <c r="R539" s="6"/>
      <c r="S539" s="6"/>
      <c r="T539" s="6"/>
      <c r="U539" s="6"/>
      <c r="V539" s="6"/>
      <c r="W539" s="6"/>
      <c r="X539" s="6"/>
      <c r="Y539" s="6"/>
      <c r="Z539" s="6"/>
    </row>
    <row r="540" spans="1:26" ht="15.75" customHeight="1">
      <c r="A540" s="6"/>
      <c r="B540" s="6"/>
      <c r="C540" s="6"/>
      <c r="D540" s="6"/>
      <c r="E540" s="6"/>
      <c r="F540" s="6"/>
      <c r="G540" s="6"/>
      <c r="H540" s="6"/>
      <c r="I540" s="6"/>
      <c r="J540" s="6"/>
      <c r="K540" s="6"/>
      <c r="L540" s="6"/>
      <c r="M540" s="6"/>
      <c r="N540" s="6"/>
      <c r="O540" s="6"/>
      <c r="P540" s="6"/>
      <c r="Q540" s="6"/>
      <c r="R540" s="6"/>
      <c r="S540" s="6"/>
      <c r="T540" s="6"/>
      <c r="U540" s="6"/>
      <c r="V540" s="6"/>
      <c r="W540" s="6"/>
      <c r="X540" s="6"/>
      <c r="Y540" s="6"/>
      <c r="Z540" s="6"/>
    </row>
    <row r="541" spans="1:26" ht="15.75" customHeight="1">
      <c r="A541" s="6"/>
      <c r="B541" s="6"/>
      <c r="C541" s="6"/>
      <c r="D541" s="6"/>
      <c r="E541" s="6"/>
      <c r="F541" s="6"/>
      <c r="G541" s="6"/>
      <c r="H541" s="6"/>
      <c r="I541" s="6"/>
      <c r="J541" s="6"/>
      <c r="K541" s="6"/>
      <c r="L541" s="6"/>
      <c r="M541" s="6"/>
      <c r="N541" s="6"/>
      <c r="O541" s="6"/>
      <c r="P541" s="6"/>
      <c r="Q541" s="6"/>
      <c r="R541" s="6"/>
      <c r="S541" s="6"/>
      <c r="T541" s="6"/>
      <c r="U541" s="6"/>
      <c r="V541" s="6"/>
      <c r="W541" s="6"/>
      <c r="X541" s="6"/>
      <c r="Y541" s="6"/>
      <c r="Z541" s="6"/>
    </row>
    <row r="542" spans="1:26" ht="15.75" customHeight="1">
      <c r="A542" s="6"/>
      <c r="B542" s="6"/>
      <c r="C542" s="6"/>
      <c r="D542" s="6"/>
      <c r="E542" s="6"/>
      <c r="F542" s="6"/>
      <c r="G542" s="6"/>
      <c r="H542" s="6"/>
      <c r="I542" s="6"/>
      <c r="J542" s="6"/>
      <c r="K542" s="6"/>
      <c r="L542" s="6"/>
      <c r="M542" s="6"/>
      <c r="N542" s="6"/>
      <c r="O542" s="6"/>
      <c r="P542" s="6"/>
      <c r="Q542" s="6"/>
      <c r="R542" s="6"/>
      <c r="S542" s="6"/>
      <c r="T542" s="6"/>
      <c r="U542" s="6"/>
      <c r="V542" s="6"/>
      <c r="W542" s="6"/>
      <c r="X542" s="6"/>
      <c r="Y542" s="6"/>
      <c r="Z542" s="6"/>
    </row>
    <row r="543" spans="1:26" ht="15.75" customHeight="1">
      <c r="A543" s="6"/>
      <c r="B543" s="6"/>
      <c r="C543" s="6"/>
      <c r="D543" s="6"/>
      <c r="E543" s="6"/>
      <c r="F543" s="6"/>
      <c r="G543" s="6"/>
      <c r="H543" s="6"/>
      <c r="I543" s="6"/>
      <c r="J543" s="6"/>
      <c r="K543" s="6"/>
      <c r="L543" s="6"/>
      <c r="M543" s="6"/>
      <c r="N543" s="6"/>
      <c r="O543" s="6"/>
      <c r="P543" s="6"/>
      <c r="Q543" s="6"/>
      <c r="R543" s="6"/>
      <c r="S543" s="6"/>
      <c r="T543" s="6"/>
      <c r="U543" s="6"/>
      <c r="V543" s="6"/>
      <c r="W543" s="6"/>
      <c r="X543" s="6"/>
      <c r="Y543" s="6"/>
      <c r="Z543" s="6"/>
    </row>
    <row r="544" spans="1:26" ht="15.75" customHeight="1">
      <c r="A544" s="6"/>
      <c r="B544" s="6"/>
      <c r="C544" s="6"/>
      <c r="D544" s="6"/>
      <c r="E544" s="6"/>
      <c r="F544" s="6"/>
      <c r="G544" s="6"/>
      <c r="H544" s="6"/>
      <c r="I544" s="6"/>
      <c r="J544" s="6"/>
      <c r="K544" s="6"/>
      <c r="L544" s="6"/>
      <c r="M544" s="6"/>
      <c r="N544" s="6"/>
      <c r="O544" s="6"/>
      <c r="P544" s="6"/>
      <c r="Q544" s="6"/>
      <c r="R544" s="6"/>
      <c r="S544" s="6"/>
      <c r="T544" s="6"/>
      <c r="U544" s="6"/>
      <c r="V544" s="6"/>
      <c r="W544" s="6"/>
      <c r="X544" s="6"/>
      <c r="Y544" s="6"/>
      <c r="Z544" s="6"/>
    </row>
    <row r="545" spans="1:26" ht="15.75" customHeight="1">
      <c r="A545" s="6"/>
      <c r="B545" s="6"/>
      <c r="C545" s="6"/>
      <c r="D545" s="6"/>
      <c r="E545" s="6"/>
      <c r="F545" s="6"/>
      <c r="G545" s="6"/>
      <c r="H545" s="6"/>
      <c r="I545" s="6"/>
      <c r="J545" s="6"/>
      <c r="K545" s="6"/>
      <c r="L545" s="6"/>
      <c r="M545" s="6"/>
      <c r="N545" s="6"/>
      <c r="O545" s="6"/>
      <c r="P545" s="6"/>
      <c r="Q545" s="6"/>
      <c r="R545" s="6"/>
      <c r="S545" s="6"/>
      <c r="T545" s="6"/>
      <c r="U545" s="6"/>
      <c r="V545" s="6"/>
      <c r="W545" s="6"/>
      <c r="X545" s="6"/>
      <c r="Y545" s="6"/>
      <c r="Z545" s="6"/>
    </row>
    <row r="546" spans="1:26" ht="15.75" customHeight="1">
      <c r="A546" s="6"/>
      <c r="B546" s="6"/>
      <c r="C546" s="6"/>
      <c r="D546" s="6"/>
      <c r="E546" s="6"/>
      <c r="F546" s="6"/>
      <c r="G546" s="6"/>
      <c r="H546" s="6"/>
      <c r="I546" s="6"/>
      <c r="J546" s="6"/>
      <c r="K546" s="6"/>
      <c r="L546" s="6"/>
      <c r="M546" s="6"/>
      <c r="N546" s="6"/>
      <c r="O546" s="6"/>
      <c r="P546" s="6"/>
      <c r="Q546" s="6"/>
      <c r="R546" s="6"/>
      <c r="S546" s="6"/>
      <c r="T546" s="6"/>
      <c r="U546" s="6"/>
      <c r="V546" s="6"/>
      <c r="W546" s="6"/>
      <c r="X546" s="6"/>
      <c r="Y546" s="6"/>
      <c r="Z546" s="6"/>
    </row>
    <row r="547" spans="1:26" ht="15.75" customHeight="1">
      <c r="A547" s="6"/>
      <c r="B547" s="6"/>
      <c r="C547" s="6"/>
      <c r="D547" s="6"/>
      <c r="E547" s="6"/>
      <c r="F547" s="6"/>
      <c r="G547" s="6"/>
      <c r="H547" s="6"/>
      <c r="I547" s="6"/>
      <c r="J547" s="6"/>
      <c r="K547" s="6"/>
      <c r="L547" s="6"/>
      <c r="M547" s="6"/>
      <c r="N547" s="6"/>
      <c r="O547" s="6"/>
      <c r="P547" s="6"/>
      <c r="Q547" s="6"/>
      <c r="R547" s="6"/>
      <c r="S547" s="6"/>
      <c r="T547" s="6"/>
      <c r="U547" s="6"/>
      <c r="V547" s="6"/>
      <c r="W547" s="6"/>
      <c r="X547" s="6"/>
      <c r="Y547" s="6"/>
      <c r="Z547" s="6"/>
    </row>
    <row r="548" spans="1:26" ht="15.75" customHeight="1">
      <c r="A548" s="6"/>
      <c r="B548" s="6"/>
      <c r="C548" s="6"/>
      <c r="D548" s="6"/>
      <c r="E548" s="6"/>
      <c r="F548" s="6"/>
      <c r="G548" s="6"/>
      <c r="H548" s="6"/>
      <c r="I548" s="6"/>
      <c r="J548" s="6"/>
      <c r="K548" s="6"/>
      <c r="L548" s="6"/>
      <c r="M548" s="6"/>
      <c r="N548" s="6"/>
      <c r="O548" s="6"/>
      <c r="P548" s="6"/>
      <c r="Q548" s="6"/>
      <c r="R548" s="6"/>
      <c r="S548" s="6"/>
      <c r="T548" s="6"/>
      <c r="U548" s="6"/>
      <c r="V548" s="6"/>
      <c r="W548" s="6"/>
      <c r="X548" s="6"/>
      <c r="Y548" s="6"/>
      <c r="Z548" s="6"/>
    </row>
    <row r="549" spans="1:26" ht="15.75" customHeight="1">
      <c r="A549" s="6"/>
      <c r="B549" s="6"/>
      <c r="C549" s="6"/>
      <c r="D549" s="6"/>
      <c r="E549" s="6"/>
      <c r="F549" s="6"/>
      <c r="G549" s="6"/>
      <c r="H549" s="6"/>
      <c r="I549" s="6"/>
      <c r="J549" s="6"/>
      <c r="K549" s="6"/>
      <c r="L549" s="6"/>
      <c r="M549" s="6"/>
      <c r="N549" s="6"/>
      <c r="O549" s="6"/>
      <c r="P549" s="6"/>
      <c r="Q549" s="6"/>
      <c r="R549" s="6"/>
      <c r="S549" s="6"/>
      <c r="T549" s="6"/>
      <c r="U549" s="6"/>
      <c r="V549" s="6"/>
      <c r="W549" s="6"/>
      <c r="X549" s="6"/>
      <c r="Y549" s="6"/>
      <c r="Z549" s="6"/>
    </row>
    <row r="550" spans="1:26" ht="15.75" customHeight="1">
      <c r="A550" s="6"/>
      <c r="B550" s="6"/>
      <c r="C550" s="6"/>
      <c r="D550" s="6"/>
      <c r="E550" s="6"/>
      <c r="F550" s="6"/>
      <c r="G550" s="6"/>
      <c r="H550" s="6"/>
      <c r="I550" s="6"/>
      <c r="J550" s="6"/>
      <c r="K550" s="6"/>
      <c r="L550" s="6"/>
      <c r="M550" s="6"/>
      <c r="N550" s="6"/>
      <c r="O550" s="6"/>
      <c r="P550" s="6"/>
      <c r="Q550" s="6"/>
      <c r="R550" s="6"/>
      <c r="S550" s="6"/>
      <c r="T550" s="6"/>
      <c r="U550" s="6"/>
      <c r="V550" s="6"/>
      <c r="W550" s="6"/>
      <c r="X550" s="6"/>
      <c r="Y550" s="6"/>
      <c r="Z550" s="6"/>
    </row>
    <row r="551" spans="1:26" ht="15.75" customHeight="1">
      <c r="A551" s="6"/>
      <c r="B551" s="6"/>
      <c r="C551" s="6"/>
      <c r="D551" s="6"/>
      <c r="E551" s="6"/>
      <c r="F551" s="6"/>
      <c r="G551" s="6"/>
      <c r="H551" s="6"/>
      <c r="I551" s="6"/>
      <c r="J551" s="6"/>
      <c r="K551" s="6"/>
      <c r="L551" s="6"/>
      <c r="M551" s="6"/>
      <c r="N551" s="6"/>
      <c r="O551" s="6"/>
      <c r="P551" s="6"/>
      <c r="Q551" s="6"/>
      <c r="R551" s="6"/>
      <c r="S551" s="6"/>
      <c r="T551" s="6"/>
      <c r="U551" s="6"/>
      <c r="V551" s="6"/>
      <c r="W551" s="6"/>
      <c r="X551" s="6"/>
      <c r="Y551" s="6"/>
      <c r="Z551" s="6"/>
    </row>
    <row r="552" spans="1:26" ht="15.75" customHeight="1">
      <c r="A552" s="6"/>
      <c r="B552" s="6"/>
      <c r="C552" s="6"/>
      <c r="D552" s="6"/>
      <c r="E552" s="6"/>
      <c r="F552" s="6"/>
      <c r="G552" s="6"/>
      <c r="H552" s="6"/>
      <c r="I552" s="6"/>
      <c r="J552" s="6"/>
      <c r="K552" s="6"/>
      <c r="L552" s="6"/>
      <c r="M552" s="6"/>
      <c r="N552" s="6"/>
      <c r="O552" s="6"/>
      <c r="P552" s="6"/>
      <c r="Q552" s="6"/>
      <c r="R552" s="6"/>
      <c r="S552" s="6"/>
      <c r="T552" s="6"/>
      <c r="U552" s="6"/>
      <c r="V552" s="6"/>
      <c r="W552" s="6"/>
      <c r="X552" s="6"/>
      <c r="Y552" s="6"/>
      <c r="Z552" s="6"/>
    </row>
    <row r="553" spans="1:26" ht="15.75" customHeight="1">
      <c r="A553" s="6"/>
      <c r="B553" s="6"/>
      <c r="C553" s="6"/>
      <c r="D553" s="6"/>
      <c r="E553" s="6"/>
      <c r="F553" s="6"/>
      <c r="G553" s="6"/>
      <c r="H553" s="6"/>
      <c r="I553" s="6"/>
      <c r="J553" s="6"/>
      <c r="K553" s="6"/>
      <c r="L553" s="6"/>
      <c r="M553" s="6"/>
      <c r="N553" s="6"/>
      <c r="O553" s="6"/>
      <c r="P553" s="6"/>
      <c r="Q553" s="6"/>
      <c r="R553" s="6"/>
      <c r="S553" s="6"/>
      <c r="T553" s="6"/>
      <c r="U553" s="6"/>
      <c r="V553" s="6"/>
      <c r="W553" s="6"/>
      <c r="X553" s="6"/>
      <c r="Y553" s="6"/>
      <c r="Z553" s="6"/>
    </row>
    <row r="554" spans="1:26" ht="15.75" customHeight="1">
      <c r="A554" s="6"/>
      <c r="B554" s="6"/>
      <c r="C554" s="6"/>
      <c r="D554" s="6"/>
      <c r="E554" s="6"/>
      <c r="F554" s="6"/>
      <c r="G554" s="6"/>
      <c r="H554" s="6"/>
      <c r="I554" s="6"/>
      <c r="J554" s="6"/>
      <c r="K554" s="6"/>
      <c r="L554" s="6"/>
      <c r="M554" s="6"/>
      <c r="N554" s="6"/>
      <c r="O554" s="6"/>
      <c r="P554" s="6"/>
      <c r="Q554" s="6"/>
      <c r="R554" s="6"/>
      <c r="S554" s="6"/>
      <c r="T554" s="6"/>
      <c r="U554" s="6"/>
      <c r="V554" s="6"/>
      <c r="W554" s="6"/>
      <c r="X554" s="6"/>
      <c r="Y554" s="6"/>
      <c r="Z554" s="6"/>
    </row>
    <row r="555" spans="1:26" ht="15.75" customHeight="1">
      <c r="A555" s="6"/>
      <c r="B555" s="6"/>
      <c r="C555" s="6"/>
      <c r="D555" s="6"/>
      <c r="E555" s="6"/>
      <c r="F555" s="6"/>
      <c r="G555" s="6"/>
      <c r="H555" s="6"/>
      <c r="I555" s="6"/>
      <c r="J555" s="6"/>
      <c r="K555" s="6"/>
      <c r="L555" s="6"/>
      <c r="M555" s="6"/>
      <c r="N555" s="6"/>
      <c r="O555" s="6"/>
      <c r="P555" s="6"/>
      <c r="Q555" s="6"/>
      <c r="R555" s="6"/>
      <c r="S555" s="6"/>
      <c r="T555" s="6"/>
      <c r="U555" s="6"/>
      <c r="V555" s="6"/>
      <c r="W555" s="6"/>
      <c r="X555" s="6"/>
      <c r="Y555" s="6"/>
      <c r="Z555" s="6"/>
    </row>
    <row r="556" spans="1:26" ht="15.75" customHeight="1">
      <c r="A556" s="6"/>
      <c r="B556" s="6"/>
      <c r="C556" s="6"/>
      <c r="D556" s="6"/>
      <c r="E556" s="6"/>
      <c r="F556" s="6"/>
      <c r="G556" s="6"/>
      <c r="H556" s="6"/>
      <c r="I556" s="6"/>
      <c r="J556" s="6"/>
      <c r="K556" s="6"/>
      <c r="L556" s="6"/>
      <c r="M556" s="6"/>
      <c r="N556" s="6"/>
      <c r="O556" s="6"/>
      <c r="P556" s="6"/>
      <c r="Q556" s="6"/>
      <c r="R556" s="6"/>
      <c r="S556" s="6"/>
      <c r="T556" s="6"/>
      <c r="U556" s="6"/>
      <c r="V556" s="6"/>
      <c r="W556" s="6"/>
      <c r="X556" s="6"/>
      <c r="Y556" s="6"/>
      <c r="Z556" s="6"/>
    </row>
    <row r="557" spans="1:26" ht="15.75" customHeight="1">
      <c r="A557" s="6"/>
      <c r="B557" s="6"/>
      <c r="C557" s="6"/>
      <c r="D557" s="6"/>
      <c r="E557" s="6"/>
      <c r="F557" s="6"/>
      <c r="G557" s="6"/>
      <c r="H557" s="6"/>
      <c r="I557" s="6"/>
      <c r="J557" s="6"/>
      <c r="K557" s="6"/>
      <c r="L557" s="6"/>
      <c r="M557" s="6"/>
      <c r="N557" s="6"/>
      <c r="O557" s="6"/>
      <c r="P557" s="6"/>
      <c r="Q557" s="6"/>
      <c r="R557" s="6"/>
      <c r="S557" s="6"/>
      <c r="T557" s="6"/>
      <c r="U557" s="6"/>
      <c r="V557" s="6"/>
      <c r="W557" s="6"/>
      <c r="X557" s="6"/>
      <c r="Y557" s="6"/>
      <c r="Z557" s="6"/>
    </row>
    <row r="558" spans="1:26" ht="15.75" customHeight="1">
      <c r="A558" s="6"/>
      <c r="B558" s="6"/>
      <c r="C558" s="6"/>
      <c r="D558" s="6"/>
      <c r="E558" s="6"/>
      <c r="F558" s="6"/>
      <c r="G558" s="6"/>
      <c r="H558" s="6"/>
      <c r="I558" s="6"/>
      <c r="J558" s="6"/>
      <c r="K558" s="6"/>
      <c r="L558" s="6"/>
      <c r="M558" s="6"/>
      <c r="N558" s="6"/>
      <c r="O558" s="6"/>
      <c r="P558" s="6"/>
      <c r="Q558" s="6"/>
      <c r="R558" s="6"/>
      <c r="S558" s="6"/>
      <c r="T558" s="6"/>
      <c r="U558" s="6"/>
      <c r="V558" s="6"/>
      <c r="W558" s="6"/>
      <c r="X558" s="6"/>
      <c r="Y558" s="6"/>
      <c r="Z558" s="6"/>
    </row>
    <row r="559" spans="1:26" ht="15.75" customHeight="1">
      <c r="A559" s="6"/>
      <c r="B559" s="6"/>
      <c r="C559" s="6"/>
      <c r="D559" s="6"/>
      <c r="E559" s="6"/>
      <c r="F559" s="6"/>
      <c r="G559" s="6"/>
      <c r="H559" s="6"/>
      <c r="I559" s="6"/>
      <c r="J559" s="6"/>
      <c r="K559" s="6"/>
      <c r="L559" s="6"/>
      <c r="M559" s="6"/>
      <c r="N559" s="6"/>
      <c r="O559" s="6"/>
      <c r="P559" s="6"/>
      <c r="Q559" s="6"/>
      <c r="R559" s="6"/>
      <c r="S559" s="6"/>
      <c r="T559" s="6"/>
      <c r="U559" s="6"/>
      <c r="V559" s="6"/>
      <c r="W559" s="6"/>
      <c r="X559" s="6"/>
      <c r="Y559" s="6"/>
      <c r="Z559" s="6"/>
    </row>
    <row r="560" spans="1:26" ht="15.75" customHeight="1">
      <c r="A560" s="6"/>
      <c r="B560" s="6"/>
      <c r="C560" s="6"/>
      <c r="D560" s="6"/>
      <c r="E560" s="6"/>
      <c r="F560" s="6"/>
      <c r="G560" s="6"/>
      <c r="H560" s="6"/>
      <c r="I560" s="6"/>
      <c r="J560" s="6"/>
      <c r="K560" s="6"/>
      <c r="L560" s="6"/>
      <c r="M560" s="6"/>
      <c r="N560" s="6"/>
      <c r="O560" s="6"/>
      <c r="P560" s="6"/>
      <c r="Q560" s="6"/>
      <c r="R560" s="6"/>
      <c r="S560" s="6"/>
      <c r="T560" s="6"/>
      <c r="U560" s="6"/>
      <c r="V560" s="6"/>
      <c r="W560" s="6"/>
      <c r="X560" s="6"/>
      <c r="Y560" s="6"/>
      <c r="Z560" s="6"/>
    </row>
    <row r="561" spans="1:26" ht="15.75" customHeight="1">
      <c r="A561" s="6"/>
      <c r="B561" s="6"/>
      <c r="C561" s="6"/>
      <c r="D561" s="6"/>
      <c r="E561" s="6"/>
      <c r="F561" s="6"/>
      <c r="G561" s="6"/>
      <c r="H561" s="6"/>
      <c r="I561" s="6"/>
      <c r="J561" s="6"/>
      <c r="K561" s="6"/>
      <c r="L561" s="6"/>
      <c r="M561" s="6"/>
      <c r="N561" s="6"/>
      <c r="O561" s="6"/>
      <c r="P561" s="6"/>
      <c r="Q561" s="6"/>
      <c r="R561" s="6"/>
      <c r="S561" s="6"/>
      <c r="T561" s="6"/>
      <c r="U561" s="6"/>
      <c r="V561" s="6"/>
      <c r="W561" s="6"/>
      <c r="X561" s="6"/>
      <c r="Y561" s="6"/>
      <c r="Z561" s="6"/>
    </row>
    <row r="562" spans="1:26" ht="15.75" customHeight="1">
      <c r="A562" s="6"/>
      <c r="B562" s="6"/>
      <c r="C562" s="6"/>
      <c r="D562" s="6"/>
      <c r="E562" s="6"/>
      <c r="F562" s="6"/>
      <c r="G562" s="6"/>
      <c r="H562" s="6"/>
      <c r="I562" s="6"/>
      <c r="J562" s="6"/>
      <c r="K562" s="6"/>
      <c r="L562" s="6"/>
      <c r="M562" s="6"/>
      <c r="N562" s="6"/>
      <c r="O562" s="6"/>
      <c r="P562" s="6"/>
      <c r="Q562" s="6"/>
      <c r="R562" s="6"/>
      <c r="S562" s="6"/>
      <c r="T562" s="6"/>
      <c r="U562" s="6"/>
      <c r="V562" s="6"/>
      <c r="W562" s="6"/>
      <c r="X562" s="6"/>
      <c r="Y562" s="6"/>
      <c r="Z562" s="6"/>
    </row>
    <row r="563" spans="1:26" ht="15.75" customHeight="1">
      <c r="A563" s="6"/>
      <c r="B563" s="6"/>
      <c r="C563" s="6"/>
      <c r="D563" s="6"/>
      <c r="E563" s="6"/>
      <c r="F563" s="6"/>
      <c r="G563" s="6"/>
      <c r="H563" s="6"/>
      <c r="I563" s="6"/>
      <c r="J563" s="6"/>
      <c r="K563" s="6"/>
      <c r="L563" s="6"/>
      <c r="M563" s="6"/>
      <c r="N563" s="6"/>
      <c r="O563" s="6"/>
      <c r="P563" s="6"/>
      <c r="Q563" s="6"/>
      <c r="R563" s="6"/>
      <c r="S563" s="6"/>
      <c r="T563" s="6"/>
      <c r="U563" s="6"/>
      <c r="V563" s="6"/>
      <c r="W563" s="6"/>
      <c r="X563" s="6"/>
      <c r="Y563" s="6"/>
      <c r="Z563" s="6"/>
    </row>
    <row r="564" spans="1:26" ht="15.75" customHeight="1">
      <c r="A564" s="6"/>
      <c r="B564" s="6"/>
      <c r="C564" s="6"/>
      <c r="D564" s="6"/>
      <c r="E564" s="6"/>
      <c r="F564" s="6"/>
      <c r="G564" s="6"/>
      <c r="H564" s="6"/>
      <c r="I564" s="6"/>
      <c r="J564" s="6"/>
      <c r="K564" s="6"/>
      <c r="L564" s="6"/>
      <c r="M564" s="6"/>
      <c r="N564" s="6"/>
      <c r="O564" s="6"/>
      <c r="P564" s="6"/>
      <c r="Q564" s="6"/>
      <c r="R564" s="6"/>
      <c r="S564" s="6"/>
      <c r="T564" s="6"/>
      <c r="U564" s="6"/>
      <c r="V564" s="6"/>
      <c r="W564" s="6"/>
      <c r="X564" s="6"/>
      <c r="Y564" s="6"/>
      <c r="Z564" s="6"/>
    </row>
    <row r="565" spans="1:26" ht="15.75" customHeight="1">
      <c r="A565" s="6"/>
      <c r="B565" s="6"/>
      <c r="C565" s="6"/>
      <c r="D565" s="6"/>
      <c r="E565" s="6"/>
      <c r="F565" s="6"/>
      <c r="G565" s="6"/>
      <c r="H565" s="6"/>
      <c r="I565" s="6"/>
      <c r="J565" s="6"/>
      <c r="K565" s="6"/>
      <c r="L565" s="6"/>
      <c r="M565" s="6"/>
      <c r="N565" s="6"/>
      <c r="O565" s="6"/>
      <c r="P565" s="6"/>
      <c r="Q565" s="6"/>
      <c r="R565" s="6"/>
      <c r="S565" s="6"/>
      <c r="T565" s="6"/>
      <c r="U565" s="6"/>
      <c r="V565" s="6"/>
      <c r="W565" s="6"/>
      <c r="X565" s="6"/>
      <c r="Y565" s="6"/>
      <c r="Z565" s="6"/>
    </row>
    <row r="566" spans="1:26" ht="15.75" customHeight="1">
      <c r="A566" s="6"/>
      <c r="B566" s="6"/>
      <c r="C566" s="6"/>
      <c r="D566" s="6"/>
      <c r="E566" s="6"/>
      <c r="F566" s="6"/>
      <c r="G566" s="6"/>
      <c r="H566" s="6"/>
      <c r="I566" s="6"/>
      <c r="J566" s="6"/>
      <c r="K566" s="6"/>
      <c r="L566" s="6"/>
      <c r="M566" s="6"/>
      <c r="N566" s="6"/>
      <c r="O566" s="6"/>
      <c r="P566" s="6"/>
      <c r="Q566" s="6"/>
      <c r="R566" s="6"/>
      <c r="S566" s="6"/>
      <c r="T566" s="6"/>
      <c r="U566" s="6"/>
      <c r="V566" s="6"/>
      <c r="W566" s="6"/>
      <c r="X566" s="6"/>
      <c r="Y566" s="6"/>
      <c r="Z566" s="6"/>
    </row>
    <row r="567" spans="1:26" ht="15.75" customHeight="1">
      <c r="A567" s="6"/>
      <c r="B567" s="6"/>
      <c r="C567" s="6"/>
      <c r="D567" s="6"/>
      <c r="E567" s="6"/>
      <c r="F567" s="6"/>
      <c r="G567" s="6"/>
      <c r="H567" s="6"/>
      <c r="I567" s="6"/>
      <c r="J567" s="6"/>
      <c r="K567" s="6"/>
      <c r="L567" s="6"/>
      <c r="M567" s="6"/>
      <c r="N567" s="6"/>
      <c r="O567" s="6"/>
      <c r="P567" s="6"/>
      <c r="Q567" s="6"/>
      <c r="R567" s="6"/>
      <c r="S567" s="6"/>
      <c r="T567" s="6"/>
      <c r="U567" s="6"/>
      <c r="V567" s="6"/>
      <c r="W567" s="6"/>
      <c r="X567" s="6"/>
      <c r="Y567" s="6"/>
      <c r="Z567" s="6"/>
    </row>
    <row r="568" spans="1:26" ht="15.75" customHeight="1">
      <c r="A568" s="6"/>
      <c r="B568" s="6"/>
      <c r="C568" s="6"/>
      <c r="D568" s="6"/>
      <c r="E568" s="6"/>
      <c r="F568" s="6"/>
      <c r="G568" s="6"/>
      <c r="H568" s="6"/>
      <c r="I568" s="6"/>
      <c r="J568" s="6"/>
      <c r="K568" s="6"/>
      <c r="L568" s="6"/>
      <c r="M568" s="6"/>
      <c r="N568" s="6"/>
      <c r="O568" s="6"/>
      <c r="P568" s="6"/>
      <c r="Q568" s="6"/>
      <c r="R568" s="6"/>
      <c r="S568" s="6"/>
      <c r="T568" s="6"/>
      <c r="U568" s="6"/>
      <c r="V568" s="6"/>
      <c r="W568" s="6"/>
      <c r="X568" s="6"/>
      <c r="Y568" s="6"/>
      <c r="Z568" s="6"/>
    </row>
    <row r="569" spans="1:26" ht="15.75" customHeight="1">
      <c r="A569" s="6"/>
      <c r="B569" s="6"/>
      <c r="C569" s="6"/>
      <c r="D569" s="6"/>
      <c r="E569" s="6"/>
      <c r="F569" s="6"/>
      <c r="G569" s="6"/>
      <c r="H569" s="6"/>
      <c r="I569" s="6"/>
      <c r="J569" s="6"/>
      <c r="K569" s="6"/>
      <c r="L569" s="6"/>
      <c r="M569" s="6"/>
      <c r="N569" s="6"/>
      <c r="O569" s="6"/>
      <c r="P569" s="6"/>
      <c r="Q569" s="6"/>
      <c r="R569" s="6"/>
      <c r="S569" s="6"/>
      <c r="T569" s="6"/>
      <c r="U569" s="6"/>
      <c r="V569" s="6"/>
      <c r="W569" s="6"/>
      <c r="X569" s="6"/>
      <c r="Y569" s="6"/>
      <c r="Z569" s="6"/>
    </row>
    <row r="570" spans="1:26" ht="15.75" customHeight="1">
      <c r="A570" s="6"/>
      <c r="B570" s="6"/>
      <c r="C570" s="6"/>
      <c r="D570" s="6"/>
      <c r="E570" s="6"/>
      <c r="F570" s="6"/>
      <c r="G570" s="6"/>
      <c r="H570" s="6"/>
      <c r="I570" s="6"/>
      <c r="J570" s="6"/>
      <c r="K570" s="6"/>
      <c r="L570" s="6"/>
      <c r="M570" s="6"/>
      <c r="N570" s="6"/>
      <c r="O570" s="6"/>
      <c r="P570" s="6"/>
      <c r="Q570" s="6"/>
      <c r="R570" s="6"/>
      <c r="S570" s="6"/>
      <c r="T570" s="6"/>
      <c r="U570" s="6"/>
      <c r="V570" s="6"/>
      <c r="W570" s="6"/>
      <c r="X570" s="6"/>
      <c r="Y570" s="6"/>
      <c r="Z570" s="6"/>
    </row>
    <row r="571" spans="1:26" ht="15.75" customHeight="1">
      <c r="A571" s="6"/>
      <c r="B571" s="6"/>
      <c r="C571" s="6"/>
      <c r="D571" s="6"/>
      <c r="E571" s="6"/>
      <c r="F571" s="6"/>
      <c r="G571" s="6"/>
      <c r="H571" s="6"/>
      <c r="I571" s="6"/>
      <c r="J571" s="6"/>
      <c r="K571" s="6"/>
      <c r="L571" s="6"/>
      <c r="M571" s="6"/>
      <c r="N571" s="6"/>
      <c r="O571" s="6"/>
      <c r="P571" s="6"/>
      <c r="Q571" s="6"/>
      <c r="R571" s="6"/>
      <c r="S571" s="6"/>
      <c r="T571" s="6"/>
      <c r="U571" s="6"/>
      <c r="V571" s="6"/>
      <c r="W571" s="6"/>
      <c r="X571" s="6"/>
      <c r="Y571" s="6"/>
      <c r="Z571" s="6"/>
    </row>
    <row r="572" spans="1:26" ht="15.75" customHeight="1">
      <c r="A572" s="6"/>
      <c r="B572" s="6"/>
      <c r="C572" s="6"/>
      <c r="D572" s="6"/>
      <c r="E572" s="6"/>
      <c r="F572" s="6"/>
      <c r="G572" s="6"/>
      <c r="H572" s="6"/>
      <c r="I572" s="6"/>
      <c r="J572" s="6"/>
      <c r="K572" s="6"/>
      <c r="L572" s="6"/>
      <c r="M572" s="6"/>
      <c r="N572" s="6"/>
      <c r="O572" s="6"/>
      <c r="P572" s="6"/>
      <c r="Q572" s="6"/>
      <c r="R572" s="6"/>
      <c r="S572" s="6"/>
      <c r="T572" s="6"/>
      <c r="U572" s="6"/>
      <c r="V572" s="6"/>
      <c r="W572" s="6"/>
      <c r="X572" s="6"/>
      <c r="Y572" s="6"/>
      <c r="Z572" s="6"/>
    </row>
    <row r="573" spans="1:26" ht="15.75" customHeight="1">
      <c r="A573" s="6"/>
      <c r="B573" s="6"/>
      <c r="C573" s="6"/>
      <c r="D573" s="6"/>
      <c r="E573" s="6"/>
      <c r="F573" s="6"/>
      <c r="G573" s="6"/>
      <c r="H573" s="6"/>
      <c r="I573" s="6"/>
      <c r="J573" s="6"/>
      <c r="K573" s="6"/>
      <c r="L573" s="6"/>
      <c r="M573" s="6"/>
      <c r="N573" s="6"/>
      <c r="O573" s="6"/>
      <c r="P573" s="6"/>
      <c r="Q573" s="6"/>
      <c r="R573" s="6"/>
      <c r="S573" s="6"/>
      <c r="T573" s="6"/>
      <c r="U573" s="6"/>
      <c r="V573" s="6"/>
      <c r="W573" s="6"/>
      <c r="X573" s="6"/>
      <c r="Y573" s="6"/>
      <c r="Z573" s="6"/>
    </row>
    <row r="574" spans="1:26" ht="15.75" customHeight="1">
      <c r="A574" s="6"/>
      <c r="B574" s="6"/>
      <c r="C574" s="6"/>
      <c r="D574" s="6"/>
      <c r="E574" s="6"/>
      <c r="F574" s="6"/>
      <c r="G574" s="6"/>
      <c r="H574" s="6"/>
      <c r="I574" s="6"/>
      <c r="J574" s="6"/>
      <c r="K574" s="6"/>
      <c r="L574" s="6"/>
      <c r="M574" s="6"/>
      <c r="N574" s="6"/>
      <c r="O574" s="6"/>
      <c r="P574" s="6"/>
      <c r="Q574" s="6"/>
      <c r="R574" s="6"/>
      <c r="S574" s="6"/>
      <c r="T574" s="6"/>
      <c r="U574" s="6"/>
      <c r="V574" s="6"/>
      <c r="W574" s="6"/>
      <c r="X574" s="6"/>
      <c r="Y574" s="6"/>
      <c r="Z574" s="6"/>
    </row>
    <row r="575" spans="1:26" ht="15.75" customHeight="1">
      <c r="A575" s="6"/>
      <c r="B575" s="6"/>
      <c r="C575" s="6"/>
      <c r="D575" s="6"/>
      <c r="E575" s="6"/>
      <c r="F575" s="6"/>
      <c r="G575" s="6"/>
      <c r="H575" s="6"/>
      <c r="I575" s="6"/>
      <c r="J575" s="6"/>
      <c r="K575" s="6"/>
      <c r="L575" s="6"/>
      <c r="M575" s="6"/>
      <c r="N575" s="6"/>
      <c r="O575" s="6"/>
      <c r="P575" s="6"/>
      <c r="Q575" s="6"/>
      <c r="R575" s="6"/>
      <c r="S575" s="6"/>
      <c r="T575" s="6"/>
      <c r="U575" s="6"/>
      <c r="V575" s="6"/>
      <c r="W575" s="6"/>
      <c r="X575" s="6"/>
      <c r="Y575" s="6"/>
      <c r="Z575" s="6"/>
    </row>
    <row r="576" spans="1:26" ht="15.75" customHeight="1">
      <c r="A576" s="6"/>
      <c r="B576" s="6"/>
      <c r="C576" s="6"/>
      <c r="D576" s="6"/>
      <c r="E576" s="6"/>
      <c r="F576" s="6"/>
      <c r="G576" s="6"/>
      <c r="H576" s="6"/>
      <c r="I576" s="6"/>
      <c r="J576" s="6"/>
      <c r="K576" s="6"/>
      <c r="L576" s="6"/>
      <c r="M576" s="6"/>
      <c r="N576" s="6"/>
      <c r="O576" s="6"/>
      <c r="P576" s="6"/>
      <c r="Q576" s="6"/>
      <c r="R576" s="6"/>
      <c r="S576" s="6"/>
      <c r="T576" s="6"/>
      <c r="U576" s="6"/>
      <c r="V576" s="6"/>
      <c r="W576" s="6"/>
      <c r="X576" s="6"/>
      <c r="Y576" s="6"/>
      <c r="Z576" s="6"/>
    </row>
    <row r="577" spans="1:26" ht="15.75" customHeight="1">
      <c r="A577" s="6"/>
      <c r="B577" s="6"/>
      <c r="C577" s="6"/>
      <c r="D577" s="6"/>
      <c r="E577" s="6"/>
      <c r="F577" s="6"/>
      <c r="G577" s="6"/>
      <c r="H577" s="6"/>
      <c r="I577" s="6"/>
      <c r="J577" s="6"/>
      <c r="K577" s="6"/>
      <c r="L577" s="6"/>
      <c r="M577" s="6"/>
      <c r="N577" s="6"/>
      <c r="O577" s="6"/>
      <c r="P577" s="6"/>
      <c r="Q577" s="6"/>
      <c r="R577" s="6"/>
      <c r="S577" s="6"/>
      <c r="T577" s="6"/>
      <c r="U577" s="6"/>
      <c r="V577" s="6"/>
      <c r="W577" s="6"/>
      <c r="X577" s="6"/>
      <c r="Y577" s="6"/>
      <c r="Z577" s="6"/>
    </row>
    <row r="578" spans="1:26" ht="15.75" customHeight="1">
      <c r="A578" s="6"/>
      <c r="B578" s="6"/>
      <c r="C578" s="6"/>
      <c r="D578" s="6"/>
      <c r="E578" s="6"/>
      <c r="F578" s="6"/>
      <c r="G578" s="6"/>
      <c r="H578" s="6"/>
      <c r="I578" s="6"/>
      <c r="J578" s="6"/>
      <c r="K578" s="6"/>
      <c r="L578" s="6"/>
      <c r="M578" s="6"/>
      <c r="N578" s="6"/>
      <c r="O578" s="6"/>
      <c r="P578" s="6"/>
      <c r="Q578" s="6"/>
      <c r="R578" s="6"/>
      <c r="S578" s="6"/>
      <c r="T578" s="6"/>
      <c r="U578" s="6"/>
      <c r="V578" s="6"/>
      <c r="W578" s="6"/>
      <c r="X578" s="6"/>
      <c r="Y578" s="6"/>
      <c r="Z578" s="6"/>
    </row>
    <row r="579" spans="1:26" ht="15.75" customHeight="1">
      <c r="A579" s="6"/>
      <c r="B579" s="6"/>
      <c r="C579" s="6"/>
      <c r="D579" s="6"/>
      <c r="E579" s="6"/>
      <c r="F579" s="6"/>
      <c r="G579" s="6"/>
      <c r="H579" s="6"/>
      <c r="I579" s="6"/>
      <c r="J579" s="6"/>
      <c r="K579" s="6"/>
      <c r="L579" s="6"/>
      <c r="M579" s="6"/>
      <c r="N579" s="6"/>
      <c r="O579" s="6"/>
      <c r="P579" s="6"/>
      <c r="Q579" s="6"/>
      <c r="R579" s="6"/>
      <c r="S579" s="6"/>
      <c r="T579" s="6"/>
      <c r="U579" s="6"/>
      <c r="V579" s="6"/>
      <c r="W579" s="6"/>
      <c r="X579" s="6"/>
      <c r="Y579" s="6"/>
      <c r="Z579" s="6"/>
    </row>
    <row r="580" spans="1:26" ht="15.75" customHeight="1">
      <c r="A580" s="6"/>
      <c r="B580" s="6"/>
      <c r="C580" s="6"/>
      <c r="D580" s="6"/>
      <c r="E580" s="6"/>
      <c r="F580" s="6"/>
      <c r="G580" s="6"/>
      <c r="H580" s="6"/>
      <c r="I580" s="6"/>
      <c r="J580" s="6"/>
      <c r="K580" s="6"/>
      <c r="L580" s="6"/>
      <c r="M580" s="6"/>
      <c r="N580" s="6"/>
      <c r="O580" s="6"/>
      <c r="P580" s="6"/>
      <c r="Q580" s="6"/>
      <c r="R580" s="6"/>
      <c r="S580" s="6"/>
      <c r="T580" s="6"/>
      <c r="U580" s="6"/>
      <c r="V580" s="6"/>
      <c r="W580" s="6"/>
      <c r="X580" s="6"/>
      <c r="Y580" s="6"/>
      <c r="Z580" s="6"/>
    </row>
    <row r="581" spans="1:26" ht="15.75" customHeight="1">
      <c r="A581" s="6"/>
      <c r="B581" s="6"/>
      <c r="C581" s="6"/>
      <c r="D581" s="6"/>
      <c r="E581" s="6"/>
      <c r="F581" s="6"/>
      <c r="G581" s="6"/>
      <c r="H581" s="6"/>
      <c r="I581" s="6"/>
      <c r="J581" s="6"/>
      <c r="K581" s="6"/>
      <c r="L581" s="6"/>
      <c r="M581" s="6"/>
      <c r="N581" s="6"/>
      <c r="O581" s="6"/>
      <c r="P581" s="6"/>
      <c r="Q581" s="6"/>
      <c r="R581" s="6"/>
      <c r="S581" s="6"/>
      <c r="T581" s="6"/>
      <c r="U581" s="6"/>
      <c r="V581" s="6"/>
      <c r="W581" s="6"/>
      <c r="X581" s="6"/>
      <c r="Y581" s="6"/>
      <c r="Z581" s="6"/>
    </row>
    <row r="582" spans="1:26" ht="15.75" customHeight="1">
      <c r="A582" s="6"/>
      <c r="B582" s="6"/>
      <c r="C582" s="6"/>
      <c r="D582" s="6"/>
      <c r="E582" s="6"/>
      <c r="F582" s="6"/>
      <c r="G582" s="6"/>
      <c r="H582" s="6"/>
      <c r="I582" s="6"/>
      <c r="J582" s="6"/>
      <c r="K582" s="6"/>
      <c r="L582" s="6"/>
      <c r="M582" s="6"/>
      <c r="N582" s="6"/>
      <c r="O582" s="6"/>
      <c r="P582" s="6"/>
      <c r="Q582" s="6"/>
      <c r="R582" s="6"/>
      <c r="S582" s="6"/>
      <c r="T582" s="6"/>
      <c r="U582" s="6"/>
      <c r="V582" s="6"/>
      <c r="W582" s="6"/>
      <c r="X582" s="6"/>
      <c r="Y582" s="6"/>
      <c r="Z582" s="6"/>
    </row>
    <row r="583" spans="1:26" ht="15.75" customHeight="1">
      <c r="A583" s="6"/>
      <c r="B583" s="6"/>
      <c r="C583" s="6"/>
      <c r="D583" s="6"/>
      <c r="E583" s="6"/>
      <c r="F583" s="6"/>
      <c r="G583" s="6"/>
      <c r="H583" s="6"/>
      <c r="I583" s="6"/>
      <c r="J583" s="6"/>
      <c r="K583" s="6"/>
      <c r="L583" s="6"/>
      <c r="M583" s="6"/>
      <c r="N583" s="6"/>
      <c r="O583" s="6"/>
      <c r="P583" s="6"/>
      <c r="Q583" s="6"/>
      <c r="R583" s="6"/>
      <c r="S583" s="6"/>
      <c r="T583" s="6"/>
      <c r="U583" s="6"/>
      <c r="V583" s="6"/>
      <c r="W583" s="6"/>
      <c r="X583" s="6"/>
      <c r="Y583" s="6"/>
      <c r="Z583" s="6"/>
    </row>
    <row r="584" spans="1:26" ht="15.75" customHeight="1">
      <c r="A584" s="6"/>
      <c r="B584" s="6"/>
      <c r="C584" s="6"/>
      <c r="D584" s="6"/>
      <c r="E584" s="6"/>
      <c r="F584" s="6"/>
      <c r="G584" s="6"/>
      <c r="H584" s="6"/>
      <c r="I584" s="6"/>
      <c r="J584" s="6"/>
      <c r="K584" s="6"/>
      <c r="L584" s="6"/>
      <c r="M584" s="6"/>
      <c r="N584" s="6"/>
      <c r="O584" s="6"/>
      <c r="P584" s="6"/>
      <c r="Q584" s="6"/>
      <c r="R584" s="6"/>
      <c r="S584" s="6"/>
      <c r="T584" s="6"/>
      <c r="U584" s="6"/>
      <c r="V584" s="6"/>
      <c r="W584" s="6"/>
      <c r="X584" s="6"/>
      <c r="Y584" s="6"/>
      <c r="Z584" s="6"/>
    </row>
    <row r="585" spans="1:26" ht="15.75" customHeight="1">
      <c r="A585" s="6"/>
      <c r="B585" s="6"/>
      <c r="C585" s="6"/>
      <c r="D585" s="6"/>
      <c r="E585" s="6"/>
      <c r="F585" s="6"/>
      <c r="G585" s="6"/>
      <c r="H585" s="6"/>
      <c r="I585" s="6"/>
      <c r="J585" s="6"/>
      <c r="K585" s="6"/>
      <c r="L585" s="6"/>
      <c r="M585" s="6"/>
      <c r="N585" s="6"/>
      <c r="O585" s="6"/>
      <c r="P585" s="6"/>
      <c r="Q585" s="6"/>
      <c r="R585" s="6"/>
      <c r="S585" s="6"/>
      <c r="T585" s="6"/>
      <c r="U585" s="6"/>
      <c r="V585" s="6"/>
      <c r="W585" s="6"/>
      <c r="X585" s="6"/>
      <c r="Y585" s="6"/>
      <c r="Z585" s="6"/>
    </row>
    <row r="586" spans="1:26" ht="15.75" customHeight="1">
      <c r="A586" s="6"/>
      <c r="B586" s="6"/>
      <c r="C586" s="6"/>
      <c r="D586" s="6"/>
      <c r="E586" s="6"/>
      <c r="F586" s="6"/>
      <c r="G586" s="6"/>
      <c r="H586" s="6"/>
      <c r="I586" s="6"/>
      <c r="J586" s="6"/>
      <c r="K586" s="6"/>
      <c r="L586" s="6"/>
      <c r="M586" s="6"/>
      <c r="N586" s="6"/>
      <c r="O586" s="6"/>
      <c r="P586" s="6"/>
      <c r="Q586" s="6"/>
      <c r="R586" s="6"/>
      <c r="S586" s="6"/>
      <c r="T586" s="6"/>
      <c r="U586" s="6"/>
      <c r="V586" s="6"/>
      <c r="W586" s="6"/>
      <c r="X586" s="6"/>
      <c r="Y586" s="6"/>
      <c r="Z586" s="6"/>
    </row>
    <row r="587" spans="1:26" ht="15.75" customHeight="1">
      <c r="A587" s="6"/>
      <c r="B587" s="6"/>
      <c r="C587" s="6"/>
      <c r="D587" s="6"/>
      <c r="E587" s="6"/>
      <c r="F587" s="6"/>
      <c r="G587" s="6"/>
      <c r="H587" s="6"/>
      <c r="I587" s="6"/>
      <c r="J587" s="6"/>
      <c r="K587" s="6"/>
      <c r="L587" s="6"/>
      <c r="M587" s="6"/>
      <c r="N587" s="6"/>
      <c r="O587" s="6"/>
      <c r="P587" s="6"/>
      <c r="Q587" s="6"/>
      <c r="R587" s="6"/>
      <c r="S587" s="6"/>
      <c r="T587" s="6"/>
      <c r="U587" s="6"/>
      <c r="V587" s="6"/>
      <c r="W587" s="6"/>
      <c r="X587" s="6"/>
      <c r="Y587" s="6"/>
      <c r="Z587" s="6"/>
    </row>
    <row r="588" spans="1:26" ht="15.75" customHeight="1">
      <c r="A588" s="6"/>
      <c r="B588" s="6"/>
      <c r="C588" s="6"/>
      <c r="D588" s="6"/>
      <c r="E588" s="6"/>
      <c r="F588" s="6"/>
      <c r="G588" s="6"/>
      <c r="H588" s="6"/>
      <c r="I588" s="6"/>
      <c r="J588" s="6"/>
      <c r="K588" s="6"/>
      <c r="L588" s="6"/>
      <c r="M588" s="6"/>
      <c r="N588" s="6"/>
      <c r="O588" s="6"/>
      <c r="P588" s="6"/>
      <c r="Q588" s="6"/>
      <c r="R588" s="6"/>
      <c r="S588" s="6"/>
      <c r="T588" s="6"/>
      <c r="U588" s="6"/>
      <c r="V588" s="6"/>
      <c r="W588" s="6"/>
      <c r="X588" s="6"/>
      <c r="Y588" s="6"/>
      <c r="Z588" s="6"/>
    </row>
    <row r="589" spans="1:26" ht="15.75" customHeight="1">
      <c r="A589" s="6"/>
      <c r="B589" s="6"/>
      <c r="C589" s="6"/>
      <c r="D589" s="6"/>
      <c r="E589" s="6"/>
      <c r="F589" s="6"/>
      <c r="G589" s="6"/>
      <c r="H589" s="6"/>
      <c r="I589" s="6"/>
      <c r="J589" s="6"/>
      <c r="K589" s="6"/>
      <c r="L589" s="6"/>
      <c r="M589" s="6"/>
      <c r="N589" s="6"/>
      <c r="O589" s="6"/>
      <c r="P589" s="6"/>
      <c r="Q589" s="6"/>
      <c r="R589" s="6"/>
      <c r="S589" s="6"/>
      <c r="T589" s="6"/>
      <c r="U589" s="6"/>
      <c r="V589" s="6"/>
      <c r="W589" s="6"/>
      <c r="X589" s="6"/>
      <c r="Y589" s="6"/>
      <c r="Z589" s="6"/>
    </row>
    <row r="590" spans="1:26" ht="15.75" customHeight="1">
      <c r="A590" s="6"/>
      <c r="B590" s="6"/>
      <c r="C590" s="6"/>
      <c r="D590" s="6"/>
      <c r="E590" s="6"/>
      <c r="F590" s="6"/>
      <c r="G590" s="6"/>
      <c r="H590" s="6"/>
      <c r="I590" s="6"/>
      <c r="J590" s="6"/>
      <c r="K590" s="6"/>
      <c r="L590" s="6"/>
      <c r="M590" s="6"/>
      <c r="N590" s="6"/>
      <c r="O590" s="6"/>
      <c r="P590" s="6"/>
      <c r="Q590" s="6"/>
      <c r="R590" s="6"/>
      <c r="S590" s="6"/>
      <c r="T590" s="6"/>
      <c r="U590" s="6"/>
      <c r="V590" s="6"/>
      <c r="W590" s="6"/>
      <c r="X590" s="6"/>
      <c r="Y590" s="6"/>
      <c r="Z590" s="6"/>
    </row>
    <row r="591" spans="1:26" ht="15.75" customHeight="1">
      <c r="A591" s="6"/>
      <c r="B591" s="6"/>
      <c r="C591" s="6"/>
      <c r="D591" s="6"/>
      <c r="E591" s="6"/>
      <c r="F591" s="6"/>
      <c r="G591" s="6"/>
      <c r="H591" s="6"/>
      <c r="I591" s="6"/>
      <c r="J591" s="6"/>
      <c r="K591" s="6"/>
      <c r="L591" s="6"/>
      <c r="M591" s="6"/>
      <c r="N591" s="6"/>
      <c r="O591" s="6"/>
      <c r="P591" s="6"/>
      <c r="Q591" s="6"/>
      <c r="R591" s="6"/>
      <c r="S591" s="6"/>
      <c r="T591" s="6"/>
      <c r="U591" s="6"/>
      <c r="V591" s="6"/>
      <c r="W591" s="6"/>
      <c r="X591" s="6"/>
      <c r="Y591" s="6"/>
      <c r="Z591" s="6"/>
    </row>
    <row r="592" spans="1:26" ht="15.75" customHeight="1">
      <c r="A592" s="6"/>
      <c r="B592" s="6"/>
      <c r="C592" s="6"/>
      <c r="D592" s="6"/>
      <c r="E592" s="6"/>
      <c r="F592" s="6"/>
      <c r="G592" s="6"/>
      <c r="H592" s="6"/>
      <c r="I592" s="6"/>
      <c r="J592" s="6"/>
      <c r="K592" s="6"/>
      <c r="L592" s="6"/>
      <c r="M592" s="6"/>
      <c r="N592" s="6"/>
      <c r="O592" s="6"/>
      <c r="P592" s="6"/>
      <c r="Q592" s="6"/>
      <c r="R592" s="6"/>
      <c r="S592" s="6"/>
      <c r="T592" s="6"/>
      <c r="U592" s="6"/>
      <c r="V592" s="6"/>
      <c r="W592" s="6"/>
      <c r="X592" s="6"/>
      <c r="Y592" s="6"/>
      <c r="Z592" s="6"/>
    </row>
    <row r="593" spans="1:26" ht="15.75" customHeight="1">
      <c r="A593" s="6"/>
      <c r="B593" s="6"/>
      <c r="C593" s="6"/>
      <c r="D593" s="6"/>
      <c r="E593" s="6"/>
      <c r="F593" s="6"/>
      <c r="G593" s="6"/>
      <c r="H593" s="6"/>
      <c r="I593" s="6"/>
      <c r="J593" s="6"/>
      <c r="K593" s="6"/>
      <c r="L593" s="6"/>
      <c r="M593" s="6"/>
      <c r="N593" s="6"/>
      <c r="O593" s="6"/>
      <c r="P593" s="6"/>
      <c r="Q593" s="6"/>
      <c r="R593" s="6"/>
      <c r="S593" s="6"/>
      <c r="T593" s="6"/>
      <c r="U593" s="6"/>
      <c r="V593" s="6"/>
      <c r="W593" s="6"/>
      <c r="X593" s="6"/>
      <c r="Y593" s="6"/>
      <c r="Z593" s="6"/>
    </row>
    <row r="594" spans="1:26" ht="15.75" customHeight="1">
      <c r="A594" s="6"/>
      <c r="B594" s="6"/>
      <c r="C594" s="6"/>
      <c r="D594" s="6"/>
      <c r="E594" s="6"/>
      <c r="F594" s="6"/>
      <c r="G594" s="6"/>
      <c r="H594" s="6"/>
      <c r="I594" s="6"/>
      <c r="J594" s="6"/>
      <c r="K594" s="6"/>
      <c r="L594" s="6"/>
      <c r="M594" s="6"/>
      <c r="N594" s="6"/>
      <c r="O594" s="6"/>
      <c r="P594" s="6"/>
      <c r="Q594" s="6"/>
      <c r="R594" s="6"/>
      <c r="S594" s="6"/>
      <c r="T594" s="6"/>
      <c r="U594" s="6"/>
      <c r="V594" s="6"/>
      <c r="W594" s="6"/>
      <c r="X594" s="6"/>
      <c r="Y594" s="6"/>
      <c r="Z594" s="6"/>
    </row>
    <row r="595" spans="1:26" ht="15.75" customHeight="1">
      <c r="A595" s="6"/>
      <c r="B595" s="6"/>
      <c r="C595" s="6"/>
      <c r="D595" s="6"/>
      <c r="E595" s="6"/>
      <c r="F595" s="6"/>
      <c r="G595" s="6"/>
      <c r="H595" s="6"/>
      <c r="I595" s="6"/>
      <c r="J595" s="6"/>
      <c r="K595" s="6"/>
      <c r="L595" s="6"/>
      <c r="M595" s="6"/>
      <c r="N595" s="6"/>
      <c r="O595" s="6"/>
      <c r="P595" s="6"/>
      <c r="Q595" s="6"/>
      <c r="R595" s="6"/>
      <c r="S595" s="6"/>
      <c r="T595" s="6"/>
      <c r="U595" s="6"/>
      <c r="V595" s="6"/>
      <c r="W595" s="6"/>
      <c r="X595" s="6"/>
      <c r="Y595" s="6"/>
      <c r="Z595" s="6"/>
    </row>
    <row r="596" spans="1:26" ht="15.75" customHeight="1">
      <c r="A596" s="6"/>
      <c r="B596" s="6"/>
      <c r="C596" s="6"/>
      <c r="D596" s="6"/>
      <c r="E596" s="6"/>
      <c r="F596" s="6"/>
      <c r="G596" s="6"/>
      <c r="H596" s="6"/>
      <c r="I596" s="6"/>
      <c r="J596" s="6"/>
      <c r="K596" s="6"/>
      <c r="L596" s="6"/>
      <c r="M596" s="6"/>
      <c r="N596" s="6"/>
      <c r="O596" s="6"/>
      <c r="P596" s="6"/>
      <c r="Q596" s="6"/>
      <c r="R596" s="6"/>
      <c r="S596" s="6"/>
      <c r="T596" s="6"/>
      <c r="U596" s="6"/>
      <c r="V596" s="6"/>
      <c r="W596" s="6"/>
      <c r="X596" s="6"/>
      <c r="Y596" s="6"/>
      <c r="Z596" s="6"/>
    </row>
    <row r="597" spans="1:26" ht="15.75" customHeight="1">
      <c r="A597" s="6"/>
      <c r="B597" s="6"/>
      <c r="C597" s="6"/>
      <c r="D597" s="6"/>
      <c r="E597" s="6"/>
      <c r="F597" s="6"/>
      <c r="G597" s="6"/>
      <c r="H597" s="6"/>
      <c r="I597" s="6"/>
      <c r="J597" s="6"/>
      <c r="K597" s="6"/>
      <c r="L597" s="6"/>
      <c r="M597" s="6"/>
      <c r="N597" s="6"/>
      <c r="O597" s="6"/>
      <c r="P597" s="6"/>
      <c r="Q597" s="6"/>
      <c r="R597" s="6"/>
      <c r="S597" s="6"/>
      <c r="T597" s="6"/>
      <c r="U597" s="6"/>
      <c r="V597" s="6"/>
      <c r="W597" s="6"/>
      <c r="X597" s="6"/>
      <c r="Y597" s="6"/>
      <c r="Z597" s="6"/>
    </row>
    <row r="598" spans="1:26" ht="15.75" customHeight="1">
      <c r="A598" s="6"/>
      <c r="B598" s="6"/>
      <c r="C598" s="6"/>
      <c r="D598" s="6"/>
      <c r="E598" s="6"/>
      <c r="F598" s="6"/>
      <c r="G598" s="6"/>
      <c r="H598" s="6"/>
      <c r="I598" s="6"/>
      <c r="J598" s="6"/>
      <c r="K598" s="6"/>
      <c r="L598" s="6"/>
      <c r="M598" s="6"/>
      <c r="N598" s="6"/>
      <c r="O598" s="6"/>
      <c r="P598" s="6"/>
      <c r="Q598" s="6"/>
      <c r="R598" s="6"/>
      <c r="S598" s="6"/>
      <c r="T598" s="6"/>
      <c r="U598" s="6"/>
      <c r="V598" s="6"/>
      <c r="W598" s="6"/>
      <c r="X598" s="6"/>
      <c r="Y598" s="6"/>
      <c r="Z598" s="6"/>
    </row>
    <row r="599" spans="1:26" ht="15.75" customHeight="1">
      <c r="A599" s="6"/>
      <c r="B599" s="6"/>
      <c r="C599" s="6"/>
      <c r="D599" s="6"/>
      <c r="E599" s="6"/>
      <c r="F599" s="6"/>
      <c r="G599" s="6"/>
      <c r="H599" s="6"/>
      <c r="I599" s="6"/>
      <c r="J599" s="6"/>
      <c r="K599" s="6"/>
      <c r="L599" s="6"/>
      <c r="M599" s="6"/>
      <c r="N599" s="6"/>
      <c r="O599" s="6"/>
      <c r="P599" s="6"/>
      <c r="Q599" s="6"/>
      <c r="R599" s="6"/>
      <c r="S599" s="6"/>
      <c r="T599" s="6"/>
      <c r="U599" s="6"/>
      <c r="V599" s="6"/>
      <c r="W599" s="6"/>
      <c r="X599" s="6"/>
      <c r="Y599" s="6"/>
      <c r="Z599" s="6"/>
    </row>
    <row r="600" spans="1:26" ht="15.75" customHeight="1">
      <c r="A600" s="6"/>
      <c r="B600" s="6"/>
      <c r="C600" s="6"/>
      <c r="D600" s="6"/>
      <c r="E600" s="6"/>
      <c r="F600" s="6"/>
      <c r="G600" s="6"/>
      <c r="H600" s="6"/>
      <c r="I600" s="6"/>
      <c r="J600" s="6"/>
      <c r="K600" s="6"/>
      <c r="L600" s="6"/>
      <c r="M600" s="6"/>
      <c r="N600" s="6"/>
      <c r="O600" s="6"/>
      <c r="P600" s="6"/>
      <c r="Q600" s="6"/>
      <c r="R600" s="6"/>
      <c r="S600" s="6"/>
      <c r="T600" s="6"/>
      <c r="U600" s="6"/>
      <c r="V600" s="6"/>
      <c r="W600" s="6"/>
      <c r="X600" s="6"/>
      <c r="Y600" s="6"/>
      <c r="Z600" s="6"/>
    </row>
    <row r="601" spans="1:26" ht="15.75" customHeight="1">
      <c r="A601" s="6"/>
      <c r="B601" s="6"/>
      <c r="C601" s="6"/>
      <c r="D601" s="6"/>
      <c r="E601" s="6"/>
      <c r="F601" s="6"/>
      <c r="G601" s="6"/>
      <c r="H601" s="6"/>
      <c r="I601" s="6"/>
      <c r="J601" s="6"/>
      <c r="K601" s="6"/>
      <c r="L601" s="6"/>
      <c r="M601" s="6"/>
      <c r="N601" s="6"/>
      <c r="O601" s="6"/>
      <c r="P601" s="6"/>
      <c r="Q601" s="6"/>
      <c r="R601" s="6"/>
      <c r="S601" s="6"/>
      <c r="T601" s="6"/>
      <c r="U601" s="6"/>
      <c r="V601" s="6"/>
      <c r="W601" s="6"/>
      <c r="X601" s="6"/>
      <c r="Y601" s="6"/>
      <c r="Z601" s="6"/>
    </row>
    <row r="602" spans="1:26" ht="15.75" customHeight="1">
      <c r="A602" s="6"/>
      <c r="B602" s="6"/>
      <c r="C602" s="6"/>
      <c r="D602" s="6"/>
      <c r="E602" s="6"/>
      <c r="F602" s="6"/>
      <c r="G602" s="6"/>
      <c r="H602" s="6"/>
      <c r="I602" s="6"/>
      <c r="J602" s="6"/>
      <c r="K602" s="6"/>
      <c r="L602" s="6"/>
      <c r="M602" s="6"/>
      <c r="N602" s="6"/>
      <c r="O602" s="6"/>
      <c r="P602" s="6"/>
      <c r="Q602" s="6"/>
      <c r="R602" s="6"/>
      <c r="S602" s="6"/>
      <c r="T602" s="6"/>
      <c r="U602" s="6"/>
      <c r="V602" s="6"/>
      <c r="W602" s="6"/>
      <c r="X602" s="6"/>
      <c r="Y602" s="6"/>
      <c r="Z602" s="6"/>
    </row>
    <row r="603" spans="1:26" ht="15.75" customHeight="1">
      <c r="A603" s="6"/>
      <c r="B603" s="6"/>
      <c r="C603" s="6"/>
      <c r="D603" s="6"/>
      <c r="E603" s="6"/>
      <c r="F603" s="6"/>
      <c r="G603" s="6"/>
      <c r="H603" s="6"/>
      <c r="I603" s="6"/>
      <c r="J603" s="6"/>
      <c r="K603" s="6"/>
      <c r="L603" s="6"/>
      <c r="M603" s="6"/>
      <c r="N603" s="6"/>
      <c r="O603" s="6"/>
      <c r="P603" s="6"/>
      <c r="Q603" s="6"/>
      <c r="R603" s="6"/>
      <c r="S603" s="6"/>
      <c r="T603" s="6"/>
      <c r="U603" s="6"/>
      <c r="V603" s="6"/>
      <c r="W603" s="6"/>
      <c r="X603" s="6"/>
      <c r="Y603" s="6"/>
      <c r="Z603" s="6"/>
    </row>
    <row r="604" spans="1:26" ht="15.75" customHeight="1">
      <c r="A604" s="6"/>
      <c r="B604" s="6"/>
      <c r="C604" s="6"/>
      <c r="D604" s="6"/>
      <c r="E604" s="6"/>
      <c r="F604" s="6"/>
      <c r="G604" s="6"/>
      <c r="H604" s="6"/>
      <c r="I604" s="6"/>
      <c r="J604" s="6"/>
      <c r="K604" s="6"/>
      <c r="L604" s="6"/>
      <c r="M604" s="6"/>
      <c r="N604" s="6"/>
      <c r="O604" s="6"/>
      <c r="P604" s="6"/>
      <c r="Q604" s="6"/>
      <c r="R604" s="6"/>
      <c r="S604" s="6"/>
      <c r="T604" s="6"/>
      <c r="U604" s="6"/>
      <c r="V604" s="6"/>
      <c r="W604" s="6"/>
      <c r="X604" s="6"/>
      <c r="Y604" s="6"/>
      <c r="Z604" s="6"/>
    </row>
    <row r="605" spans="1:26" ht="15.75" customHeight="1">
      <c r="A605" s="6"/>
      <c r="B605" s="6"/>
      <c r="C605" s="6"/>
      <c r="D605" s="6"/>
      <c r="E605" s="6"/>
      <c r="F605" s="6"/>
      <c r="G605" s="6"/>
      <c r="H605" s="6"/>
      <c r="I605" s="6"/>
      <c r="J605" s="6"/>
      <c r="K605" s="6"/>
      <c r="L605" s="6"/>
      <c r="M605" s="6"/>
      <c r="N605" s="6"/>
      <c r="O605" s="6"/>
      <c r="P605" s="6"/>
      <c r="Q605" s="6"/>
      <c r="R605" s="6"/>
      <c r="S605" s="6"/>
      <c r="T605" s="6"/>
      <c r="U605" s="6"/>
      <c r="V605" s="6"/>
      <c r="W605" s="6"/>
      <c r="X605" s="6"/>
      <c r="Y605" s="6"/>
      <c r="Z605" s="6"/>
    </row>
    <row r="606" spans="1:26" ht="15.75" customHeight="1">
      <c r="A606" s="6"/>
      <c r="B606" s="6"/>
      <c r="C606" s="6"/>
      <c r="D606" s="6"/>
      <c r="E606" s="6"/>
      <c r="F606" s="6"/>
      <c r="G606" s="6"/>
      <c r="H606" s="6"/>
      <c r="I606" s="6"/>
      <c r="J606" s="6"/>
      <c r="K606" s="6"/>
      <c r="L606" s="6"/>
      <c r="M606" s="6"/>
      <c r="N606" s="6"/>
      <c r="O606" s="6"/>
      <c r="P606" s="6"/>
      <c r="Q606" s="6"/>
      <c r="R606" s="6"/>
      <c r="S606" s="6"/>
      <c r="T606" s="6"/>
      <c r="U606" s="6"/>
      <c r="V606" s="6"/>
      <c r="W606" s="6"/>
      <c r="X606" s="6"/>
      <c r="Y606" s="6"/>
      <c r="Z606" s="6"/>
    </row>
    <row r="607" spans="1:26" ht="15.75" customHeight="1">
      <c r="A607" s="6"/>
      <c r="B607" s="6"/>
      <c r="C607" s="6"/>
      <c r="D607" s="6"/>
      <c r="E607" s="6"/>
      <c r="F607" s="6"/>
      <c r="G607" s="6"/>
      <c r="H607" s="6"/>
      <c r="I607" s="6"/>
      <c r="J607" s="6"/>
      <c r="K607" s="6"/>
      <c r="L607" s="6"/>
      <c r="M607" s="6"/>
      <c r="N607" s="6"/>
      <c r="O607" s="6"/>
      <c r="P607" s="6"/>
      <c r="Q607" s="6"/>
      <c r="R607" s="6"/>
      <c r="S607" s="6"/>
      <c r="T607" s="6"/>
      <c r="U607" s="6"/>
      <c r="V607" s="6"/>
      <c r="W607" s="6"/>
      <c r="X607" s="6"/>
      <c r="Y607" s="6"/>
      <c r="Z607" s="6"/>
    </row>
    <row r="608" spans="1:26" ht="15.75" customHeight="1">
      <c r="A608" s="6"/>
      <c r="B608" s="6"/>
      <c r="C608" s="6"/>
      <c r="D608" s="6"/>
      <c r="E608" s="6"/>
      <c r="F608" s="6"/>
      <c r="G608" s="6"/>
      <c r="H608" s="6"/>
      <c r="I608" s="6"/>
      <c r="J608" s="6"/>
      <c r="K608" s="6"/>
      <c r="L608" s="6"/>
      <c r="M608" s="6"/>
      <c r="N608" s="6"/>
      <c r="O608" s="6"/>
      <c r="P608" s="6"/>
      <c r="Q608" s="6"/>
      <c r="R608" s="6"/>
      <c r="S608" s="6"/>
      <c r="T608" s="6"/>
      <c r="U608" s="6"/>
      <c r="V608" s="6"/>
      <c r="W608" s="6"/>
      <c r="X608" s="6"/>
      <c r="Y608" s="6"/>
      <c r="Z608" s="6"/>
    </row>
    <row r="609" spans="1:26" ht="15.75" customHeight="1">
      <c r="A609" s="6"/>
      <c r="B609" s="6"/>
      <c r="C609" s="6"/>
      <c r="D609" s="6"/>
      <c r="E609" s="6"/>
      <c r="F609" s="6"/>
      <c r="G609" s="6"/>
      <c r="H609" s="6"/>
      <c r="I609" s="6"/>
      <c r="J609" s="6"/>
      <c r="K609" s="6"/>
      <c r="L609" s="6"/>
      <c r="M609" s="6"/>
      <c r="N609" s="6"/>
      <c r="O609" s="6"/>
      <c r="P609" s="6"/>
      <c r="Q609" s="6"/>
      <c r="R609" s="6"/>
      <c r="S609" s="6"/>
      <c r="T609" s="6"/>
      <c r="U609" s="6"/>
      <c r="V609" s="6"/>
      <c r="W609" s="6"/>
      <c r="X609" s="6"/>
      <c r="Y609" s="6"/>
      <c r="Z609" s="6"/>
    </row>
    <row r="610" spans="1:26" ht="15.75" customHeight="1">
      <c r="A610" s="6"/>
      <c r="B610" s="6"/>
      <c r="C610" s="6"/>
      <c r="D610" s="6"/>
      <c r="E610" s="6"/>
      <c r="F610" s="6"/>
      <c r="G610" s="6"/>
      <c r="H610" s="6"/>
      <c r="I610" s="6"/>
      <c r="J610" s="6"/>
      <c r="K610" s="6"/>
      <c r="L610" s="6"/>
      <c r="M610" s="6"/>
      <c r="N610" s="6"/>
      <c r="O610" s="6"/>
      <c r="P610" s="6"/>
      <c r="Q610" s="6"/>
      <c r="R610" s="6"/>
      <c r="S610" s="6"/>
      <c r="T610" s="6"/>
      <c r="U610" s="6"/>
      <c r="V610" s="6"/>
      <c r="W610" s="6"/>
      <c r="X610" s="6"/>
      <c r="Y610" s="6"/>
      <c r="Z610" s="6"/>
    </row>
    <row r="611" spans="1:26" ht="15.75" customHeight="1">
      <c r="A611" s="6"/>
      <c r="B611" s="6"/>
      <c r="C611" s="6"/>
      <c r="D611" s="6"/>
      <c r="E611" s="6"/>
      <c r="F611" s="6"/>
      <c r="G611" s="6"/>
      <c r="H611" s="6"/>
      <c r="I611" s="6"/>
      <c r="J611" s="6"/>
      <c r="K611" s="6"/>
      <c r="L611" s="6"/>
      <c r="M611" s="6"/>
      <c r="N611" s="6"/>
      <c r="O611" s="6"/>
      <c r="P611" s="6"/>
      <c r="Q611" s="6"/>
      <c r="R611" s="6"/>
      <c r="S611" s="6"/>
      <c r="T611" s="6"/>
      <c r="U611" s="6"/>
      <c r="V611" s="6"/>
      <c r="W611" s="6"/>
      <c r="X611" s="6"/>
      <c r="Y611" s="6"/>
      <c r="Z611" s="6"/>
    </row>
    <row r="612" spans="1:26" ht="15.75" customHeight="1">
      <c r="A612" s="6"/>
      <c r="B612" s="6"/>
      <c r="C612" s="6"/>
      <c r="D612" s="6"/>
      <c r="E612" s="6"/>
      <c r="F612" s="6"/>
      <c r="G612" s="6"/>
      <c r="H612" s="6"/>
      <c r="I612" s="6"/>
      <c r="J612" s="6"/>
      <c r="K612" s="6"/>
      <c r="L612" s="6"/>
      <c r="M612" s="6"/>
      <c r="N612" s="6"/>
      <c r="O612" s="6"/>
      <c r="P612" s="6"/>
      <c r="Q612" s="6"/>
      <c r="R612" s="6"/>
      <c r="S612" s="6"/>
      <c r="T612" s="6"/>
      <c r="U612" s="6"/>
      <c r="V612" s="6"/>
      <c r="W612" s="6"/>
      <c r="X612" s="6"/>
      <c r="Y612" s="6"/>
      <c r="Z612" s="6"/>
    </row>
    <row r="613" spans="1:26" ht="15.75" customHeight="1">
      <c r="A613" s="6"/>
      <c r="B613" s="6"/>
      <c r="C613" s="6"/>
      <c r="D613" s="6"/>
      <c r="E613" s="6"/>
      <c r="F613" s="6"/>
      <c r="G613" s="6"/>
      <c r="H613" s="6"/>
      <c r="I613" s="6"/>
      <c r="J613" s="6"/>
      <c r="K613" s="6"/>
      <c r="L613" s="6"/>
      <c r="M613" s="6"/>
      <c r="N613" s="6"/>
      <c r="O613" s="6"/>
      <c r="P613" s="6"/>
      <c r="Q613" s="6"/>
      <c r="R613" s="6"/>
      <c r="S613" s="6"/>
      <c r="T613" s="6"/>
      <c r="U613" s="6"/>
      <c r="V613" s="6"/>
      <c r="W613" s="6"/>
      <c r="X613" s="6"/>
      <c r="Y613" s="6"/>
      <c r="Z613" s="6"/>
    </row>
    <row r="614" spans="1:26" ht="15.75" customHeight="1">
      <c r="A614" s="6"/>
      <c r="B614" s="6"/>
      <c r="C614" s="6"/>
      <c r="D614" s="6"/>
      <c r="E614" s="6"/>
      <c r="F614" s="6"/>
      <c r="G614" s="6"/>
      <c r="H614" s="6"/>
      <c r="I614" s="6"/>
      <c r="J614" s="6"/>
      <c r="K614" s="6"/>
      <c r="L614" s="6"/>
      <c r="M614" s="6"/>
      <c r="N614" s="6"/>
      <c r="O614" s="6"/>
      <c r="P614" s="6"/>
      <c r="Q614" s="6"/>
      <c r="R614" s="6"/>
      <c r="S614" s="6"/>
      <c r="T614" s="6"/>
      <c r="U614" s="6"/>
      <c r="V614" s="6"/>
      <c r="W614" s="6"/>
      <c r="X614" s="6"/>
      <c r="Y614" s="6"/>
      <c r="Z614" s="6"/>
    </row>
    <row r="615" spans="1:26" ht="15.75" customHeight="1">
      <c r="A615" s="6"/>
      <c r="B615" s="6"/>
      <c r="C615" s="6"/>
      <c r="D615" s="6"/>
      <c r="E615" s="6"/>
      <c r="F615" s="6"/>
      <c r="G615" s="6"/>
      <c r="H615" s="6"/>
      <c r="I615" s="6"/>
      <c r="J615" s="6"/>
      <c r="K615" s="6"/>
      <c r="L615" s="6"/>
      <c r="M615" s="6"/>
      <c r="N615" s="6"/>
      <c r="O615" s="6"/>
      <c r="P615" s="6"/>
      <c r="Q615" s="6"/>
      <c r="R615" s="6"/>
      <c r="S615" s="6"/>
      <c r="T615" s="6"/>
      <c r="U615" s="6"/>
      <c r="V615" s="6"/>
      <c r="W615" s="6"/>
      <c r="X615" s="6"/>
      <c r="Y615" s="6"/>
      <c r="Z615" s="6"/>
    </row>
    <row r="616" spans="1:26" ht="15.75" customHeight="1">
      <c r="A616" s="6"/>
      <c r="B616" s="6"/>
      <c r="C616" s="6"/>
      <c r="D616" s="6"/>
      <c r="E616" s="6"/>
      <c r="F616" s="6"/>
      <c r="G616" s="6"/>
      <c r="H616" s="6"/>
      <c r="I616" s="6"/>
      <c r="J616" s="6"/>
      <c r="K616" s="6"/>
      <c r="L616" s="6"/>
      <c r="M616" s="6"/>
      <c r="N616" s="6"/>
      <c r="O616" s="6"/>
      <c r="P616" s="6"/>
      <c r="Q616" s="6"/>
      <c r="R616" s="6"/>
      <c r="S616" s="6"/>
      <c r="T616" s="6"/>
      <c r="U616" s="6"/>
      <c r="V616" s="6"/>
      <c r="W616" s="6"/>
      <c r="X616" s="6"/>
      <c r="Y616" s="6"/>
      <c r="Z616" s="6"/>
    </row>
    <row r="617" spans="1:26" ht="15.75" customHeight="1">
      <c r="A617" s="6"/>
      <c r="B617" s="6"/>
      <c r="C617" s="6"/>
      <c r="D617" s="6"/>
      <c r="E617" s="6"/>
      <c r="F617" s="6"/>
      <c r="G617" s="6"/>
      <c r="H617" s="6"/>
      <c r="I617" s="6"/>
      <c r="J617" s="6"/>
      <c r="K617" s="6"/>
      <c r="L617" s="6"/>
      <c r="M617" s="6"/>
      <c r="N617" s="6"/>
      <c r="O617" s="6"/>
      <c r="P617" s="6"/>
      <c r="Q617" s="6"/>
      <c r="R617" s="6"/>
      <c r="S617" s="6"/>
      <c r="T617" s="6"/>
      <c r="U617" s="6"/>
      <c r="V617" s="6"/>
      <c r="W617" s="6"/>
      <c r="X617" s="6"/>
      <c r="Y617" s="6"/>
      <c r="Z617" s="6"/>
    </row>
    <row r="618" spans="1:26" ht="15.75" customHeight="1">
      <c r="A618" s="6"/>
      <c r="B618" s="6"/>
      <c r="C618" s="6"/>
      <c r="D618" s="6"/>
      <c r="E618" s="6"/>
      <c r="F618" s="6"/>
      <c r="G618" s="6"/>
      <c r="H618" s="6"/>
      <c r="I618" s="6"/>
      <c r="J618" s="6"/>
      <c r="K618" s="6"/>
      <c r="L618" s="6"/>
      <c r="M618" s="6"/>
      <c r="N618" s="6"/>
      <c r="O618" s="6"/>
      <c r="P618" s="6"/>
      <c r="Q618" s="6"/>
      <c r="R618" s="6"/>
      <c r="S618" s="6"/>
      <c r="T618" s="6"/>
      <c r="U618" s="6"/>
      <c r="V618" s="6"/>
      <c r="W618" s="6"/>
      <c r="X618" s="6"/>
      <c r="Y618" s="6"/>
      <c r="Z618" s="6"/>
    </row>
    <row r="619" spans="1:26" ht="15.75" customHeight="1">
      <c r="A619" s="6"/>
      <c r="B619" s="6"/>
      <c r="C619" s="6"/>
      <c r="D619" s="6"/>
      <c r="E619" s="6"/>
      <c r="F619" s="6"/>
      <c r="G619" s="6"/>
      <c r="H619" s="6"/>
      <c r="I619" s="6"/>
      <c r="J619" s="6"/>
      <c r="K619" s="6"/>
      <c r="L619" s="6"/>
      <c r="M619" s="6"/>
      <c r="N619" s="6"/>
      <c r="O619" s="6"/>
      <c r="P619" s="6"/>
      <c r="Q619" s="6"/>
      <c r="R619" s="6"/>
      <c r="S619" s="6"/>
      <c r="T619" s="6"/>
      <c r="U619" s="6"/>
      <c r="V619" s="6"/>
      <c r="W619" s="6"/>
      <c r="X619" s="6"/>
      <c r="Y619" s="6"/>
      <c r="Z619" s="6"/>
    </row>
    <row r="620" spans="1:26" ht="15.75" customHeight="1">
      <c r="A620" s="6"/>
      <c r="B620" s="6"/>
      <c r="C620" s="6"/>
      <c r="D620" s="6"/>
      <c r="E620" s="6"/>
      <c r="F620" s="6"/>
      <c r="G620" s="6"/>
      <c r="H620" s="6"/>
      <c r="I620" s="6"/>
      <c r="J620" s="6"/>
      <c r="K620" s="6"/>
      <c r="L620" s="6"/>
      <c r="M620" s="6"/>
      <c r="N620" s="6"/>
      <c r="O620" s="6"/>
      <c r="P620" s="6"/>
      <c r="Q620" s="6"/>
      <c r="R620" s="6"/>
      <c r="S620" s="6"/>
      <c r="T620" s="6"/>
      <c r="U620" s="6"/>
      <c r="V620" s="6"/>
      <c r="W620" s="6"/>
      <c r="X620" s="6"/>
      <c r="Y620" s="6"/>
      <c r="Z620" s="6"/>
    </row>
    <row r="621" spans="1:26" ht="15.75" customHeight="1">
      <c r="A621" s="6"/>
      <c r="B621" s="6"/>
      <c r="C621" s="6"/>
      <c r="D621" s="6"/>
      <c r="E621" s="6"/>
      <c r="F621" s="6"/>
      <c r="G621" s="6"/>
      <c r="H621" s="6"/>
      <c r="I621" s="6"/>
      <c r="J621" s="6"/>
      <c r="K621" s="6"/>
      <c r="L621" s="6"/>
      <c r="M621" s="6"/>
      <c r="N621" s="6"/>
      <c r="O621" s="6"/>
      <c r="P621" s="6"/>
      <c r="Q621" s="6"/>
      <c r="R621" s="6"/>
      <c r="S621" s="6"/>
      <c r="T621" s="6"/>
      <c r="U621" s="6"/>
      <c r="V621" s="6"/>
      <c r="W621" s="6"/>
      <c r="X621" s="6"/>
      <c r="Y621" s="6"/>
      <c r="Z621" s="6"/>
    </row>
    <row r="622" spans="1:26" ht="15.75" customHeight="1">
      <c r="A622" s="6"/>
      <c r="B622" s="6"/>
      <c r="C622" s="6"/>
      <c r="D622" s="6"/>
      <c r="E622" s="6"/>
      <c r="F622" s="6"/>
      <c r="G622" s="6"/>
      <c r="H622" s="6"/>
      <c r="I622" s="6"/>
      <c r="J622" s="6"/>
      <c r="K622" s="6"/>
      <c r="L622" s="6"/>
      <c r="M622" s="6"/>
      <c r="N622" s="6"/>
      <c r="O622" s="6"/>
      <c r="P622" s="6"/>
      <c r="Q622" s="6"/>
      <c r="R622" s="6"/>
      <c r="S622" s="6"/>
      <c r="T622" s="6"/>
      <c r="U622" s="6"/>
      <c r="V622" s="6"/>
      <c r="W622" s="6"/>
      <c r="X622" s="6"/>
      <c r="Y622" s="6"/>
      <c r="Z622" s="6"/>
    </row>
    <row r="623" spans="1:26" ht="15.75" customHeight="1">
      <c r="A623" s="6"/>
      <c r="B623" s="6"/>
      <c r="C623" s="6"/>
      <c r="D623" s="6"/>
      <c r="E623" s="6"/>
      <c r="F623" s="6"/>
      <c r="G623" s="6"/>
      <c r="H623" s="6"/>
      <c r="I623" s="6"/>
      <c r="J623" s="6"/>
      <c r="K623" s="6"/>
      <c r="L623" s="6"/>
      <c r="M623" s="6"/>
      <c r="N623" s="6"/>
      <c r="O623" s="6"/>
      <c r="P623" s="6"/>
      <c r="Q623" s="6"/>
      <c r="R623" s="6"/>
      <c r="S623" s="6"/>
      <c r="T623" s="6"/>
      <c r="U623" s="6"/>
      <c r="V623" s="6"/>
      <c r="W623" s="6"/>
      <c r="X623" s="6"/>
      <c r="Y623" s="6"/>
      <c r="Z623" s="6"/>
    </row>
    <row r="624" spans="1:26" ht="15.75" customHeight="1">
      <c r="A624" s="6"/>
      <c r="B624" s="6"/>
      <c r="C624" s="6"/>
      <c r="D624" s="6"/>
      <c r="E624" s="6"/>
      <c r="F624" s="6"/>
      <c r="G624" s="6"/>
      <c r="H624" s="6"/>
      <c r="I624" s="6"/>
      <c r="J624" s="6"/>
      <c r="K624" s="6"/>
      <c r="L624" s="6"/>
      <c r="M624" s="6"/>
      <c r="N624" s="6"/>
      <c r="O624" s="6"/>
      <c r="P624" s="6"/>
      <c r="Q624" s="6"/>
      <c r="R624" s="6"/>
      <c r="S624" s="6"/>
      <c r="T624" s="6"/>
      <c r="U624" s="6"/>
      <c r="V624" s="6"/>
      <c r="W624" s="6"/>
      <c r="X624" s="6"/>
      <c r="Y624" s="6"/>
      <c r="Z624" s="6"/>
    </row>
    <row r="625" spans="1:26" ht="15.75" customHeight="1">
      <c r="A625" s="6"/>
      <c r="B625" s="6"/>
      <c r="C625" s="6"/>
      <c r="D625" s="6"/>
      <c r="E625" s="6"/>
      <c r="F625" s="6"/>
      <c r="G625" s="6"/>
      <c r="H625" s="6"/>
      <c r="I625" s="6"/>
      <c r="J625" s="6"/>
      <c r="K625" s="6"/>
      <c r="L625" s="6"/>
      <c r="M625" s="6"/>
      <c r="N625" s="6"/>
      <c r="O625" s="6"/>
      <c r="P625" s="6"/>
      <c r="Q625" s="6"/>
      <c r="R625" s="6"/>
      <c r="S625" s="6"/>
      <c r="T625" s="6"/>
      <c r="U625" s="6"/>
      <c r="V625" s="6"/>
      <c r="W625" s="6"/>
      <c r="X625" s="6"/>
      <c r="Y625" s="6"/>
      <c r="Z625" s="6"/>
    </row>
    <row r="626" spans="1:26" ht="15.75" customHeight="1">
      <c r="A626" s="6"/>
      <c r="B626" s="6"/>
      <c r="C626" s="6"/>
      <c r="D626" s="6"/>
      <c r="E626" s="6"/>
      <c r="F626" s="6"/>
      <c r="G626" s="6"/>
      <c r="H626" s="6"/>
      <c r="I626" s="6"/>
      <c r="J626" s="6"/>
      <c r="K626" s="6"/>
      <c r="L626" s="6"/>
      <c r="M626" s="6"/>
      <c r="N626" s="6"/>
      <c r="O626" s="6"/>
      <c r="P626" s="6"/>
      <c r="Q626" s="6"/>
      <c r="R626" s="6"/>
      <c r="S626" s="6"/>
      <c r="T626" s="6"/>
      <c r="U626" s="6"/>
      <c r="V626" s="6"/>
      <c r="W626" s="6"/>
      <c r="X626" s="6"/>
      <c r="Y626" s="6"/>
      <c r="Z626" s="6"/>
    </row>
    <row r="627" spans="1:26" ht="15.75" customHeight="1">
      <c r="A627" s="6"/>
      <c r="B627" s="6"/>
      <c r="C627" s="6"/>
      <c r="D627" s="6"/>
      <c r="E627" s="6"/>
      <c r="F627" s="6"/>
      <c r="G627" s="6"/>
      <c r="H627" s="6"/>
      <c r="I627" s="6"/>
      <c r="J627" s="6"/>
      <c r="K627" s="6"/>
      <c r="L627" s="6"/>
      <c r="M627" s="6"/>
      <c r="N627" s="6"/>
      <c r="O627" s="6"/>
      <c r="P627" s="6"/>
      <c r="Q627" s="6"/>
      <c r="R627" s="6"/>
      <c r="S627" s="6"/>
      <c r="T627" s="6"/>
      <c r="U627" s="6"/>
      <c r="V627" s="6"/>
      <c r="W627" s="6"/>
      <c r="X627" s="6"/>
      <c r="Y627" s="6"/>
      <c r="Z627" s="6"/>
    </row>
    <row r="628" spans="1:26" ht="15.75" customHeight="1">
      <c r="A628" s="6"/>
      <c r="B628" s="6"/>
      <c r="C628" s="6"/>
      <c r="D628" s="6"/>
      <c r="E628" s="6"/>
      <c r="F628" s="6"/>
      <c r="G628" s="6"/>
      <c r="H628" s="6"/>
      <c r="I628" s="6"/>
      <c r="J628" s="6"/>
      <c r="K628" s="6"/>
      <c r="L628" s="6"/>
      <c r="M628" s="6"/>
      <c r="N628" s="6"/>
      <c r="O628" s="6"/>
      <c r="P628" s="6"/>
      <c r="Q628" s="6"/>
      <c r="R628" s="6"/>
      <c r="S628" s="6"/>
      <c r="T628" s="6"/>
      <c r="U628" s="6"/>
      <c r="V628" s="6"/>
      <c r="W628" s="6"/>
      <c r="X628" s="6"/>
      <c r="Y628" s="6"/>
      <c r="Z628" s="6"/>
    </row>
    <row r="629" spans="1:26" ht="15.75" customHeight="1">
      <c r="A629" s="6"/>
      <c r="B629" s="6"/>
      <c r="C629" s="6"/>
      <c r="D629" s="6"/>
      <c r="E629" s="6"/>
      <c r="F629" s="6"/>
      <c r="G629" s="6"/>
      <c r="H629" s="6"/>
      <c r="I629" s="6"/>
      <c r="J629" s="6"/>
      <c r="K629" s="6"/>
      <c r="L629" s="6"/>
      <c r="M629" s="6"/>
      <c r="N629" s="6"/>
      <c r="O629" s="6"/>
      <c r="P629" s="6"/>
      <c r="Q629" s="6"/>
      <c r="R629" s="6"/>
      <c r="S629" s="6"/>
      <c r="T629" s="6"/>
      <c r="U629" s="6"/>
      <c r="V629" s="6"/>
      <c r="W629" s="6"/>
      <c r="X629" s="6"/>
      <c r="Y629" s="6"/>
      <c r="Z629" s="6"/>
    </row>
    <row r="630" spans="1:26" ht="15.75" customHeight="1">
      <c r="A630" s="6"/>
      <c r="B630" s="6"/>
      <c r="C630" s="6"/>
      <c r="D630" s="6"/>
      <c r="E630" s="6"/>
      <c r="F630" s="6"/>
      <c r="G630" s="6"/>
      <c r="H630" s="6"/>
      <c r="I630" s="6"/>
      <c r="J630" s="6"/>
      <c r="K630" s="6"/>
      <c r="L630" s="6"/>
      <c r="M630" s="6"/>
      <c r="N630" s="6"/>
      <c r="O630" s="6"/>
      <c r="P630" s="6"/>
      <c r="Q630" s="6"/>
      <c r="R630" s="6"/>
      <c r="S630" s="6"/>
      <c r="T630" s="6"/>
      <c r="U630" s="6"/>
      <c r="V630" s="6"/>
      <c r="W630" s="6"/>
      <c r="X630" s="6"/>
      <c r="Y630" s="6"/>
      <c r="Z630" s="6"/>
    </row>
    <row r="631" spans="1:26" ht="15.75" customHeight="1">
      <c r="A631" s="6"/>
      <c r="B631" s="6"/>
      <c r="C631" s="6"/>
      <c r="D631" s="6"/>
      <c r="E631" s="6"/>
      <c r="F631" s="6"/>
      <c r="G631" s="6"/>
      <c r="H631" s="6"/>
      <c r="I631" s="6"/>
      <c r="J631" s="6"/>
      <c r="K631" s="6"/>
      <c r="L631" s="6"/>
      <c r="M631" s="6"/>
      <c r="N631" s="6"/>
      <c r="O631" s="6"/>
      <c r="P631" s="6"/>
      <c r="Q631" s="6"/>
      <c r="R631" s="6"/>
      <c r="S631" s="6"/>
      <c r="T631" s="6"/>
      <c r="U631" s="6"/>
      <c r="V631" s="6"/>
      <c r="W631" s="6"/>
      <c r="X631" s="6"/>
      <c r="Y631" s="6"/>
      <c r="Z631" s="6"/>
    </row>
    <row r="632" spans="1:26" ht="15.75" customHeight="1">
      <c r="A632" s="6"/>
      <c r="B632" s="6"/>
      <c r="C632" s="6"/>
      <c r="D632" s="6"/>
      <c r="E632" s="6"/>
      <c r="F632" s="6"/>
      <c r="G632" s="6"/>
      <c r="H632" s="6"/>
      <c r="I632" s="6"/>
      <c r="J632" s="6"/>
      <c r="K632" s="6"/>
      <c r="L632" s="6"/>
      <c r="M632" s="6"/>
      <c r="N632" s="6"/>
      <c r="O632" s="6"/>
      <c r="P632" s="6"/>
      <c r="Q632" s="6"/>
      <c r="R632" s="6"/>
      <c r="S632" s="6"/>
      <c r="T632" s="6"/>
      <c r="U632" s="6"/>
      <c r="V632" s="6"/>
      <c r="W632" s="6"/>
      <c r="X632" s="6"/>
      <c r="Y632" s="6"/>
      <c r="Z632" s="6"/>
    </row>
    <row r="633" spans="1:26" ht="15.75" customHeight="1">
      <c r="A633" s="6"/>
      <c r="B633" s="6"/>
      <c r="C633" s="6"/>
      <c r="D633" s="6"/>
      <c r="E633" s="6"/>
      <c r="F633" s="6"/>
      <c r="G633" s="6"/>
      <c r="H633" s="6"/>
      <c r="I633" s="6"/>
      <c r="J633" s="6"/>
      <c r="K633" s="6"/>
      <c r="L633" s="6"/>
      <c r="M633" s="6"/>
      <c r="N633" s="6"/>
      <c r="O633" s="6"/>
      <c r="P633" s="6"/>
      <c r="Q633" s="6"/>
      <c r="R633" s="6"/>
      <c r="S633" s="6"/>
      <c r="T633" s="6"/>
      <c r="U633" s="6"/>
      <c r="V633" s="6"/>
      <c r="W633" s="6"/>
      <c r="X633" s="6"/>
      <c r="Y633" s="6"/>
      <c r="Z633" s="6"/>
    </row>
    <row r="634" spans="1:26" ht="15.75" customHeight="1">
      <c r="A634" s="6"/>
      <c r="B634" s="6"/>
      <c r="C634" s="6"/>
      <c r="D634" s="6"/>
      <c r="E634" s="6"/>
      <c r="F634" s="6"/>
      <c r="G634" s="6"/>
      <c r="H634" s="6"/>
      <c r="I634" s="6"/>
      <c r="J634" s="6"/>
      <c r="K634" s="6"/>
      <c r="L634" s="6"/>
      <c r="M634" s="6"/>
      <c r="N634" s="6"/>
      <c r="O634" s="6"/>
      <c r="P634" s="6"/>
      <c r="Q634" s="6"/>
      <c r="R634" s="6"/>
      <c r="S634" s="6"/>
      <c r="T634" s="6"/>
      <c r="U634" s="6"/>
      <c r="V634" s="6"/>
      <c r="W634" s="6"/>
      <c r="X634" s="6"/>
      <c r="Y634" s="6"/>
      <c r="Z634" s="6"/>
    </row>
    <row r="635" spans="1:26" ht="15.75" customHeight="1">
      <c r="A635" s="6"/>
      <c r="B635" s="6"/>
      <c r="C635" s="6"/>
      <c r="D635" s="6"/>
      <c r="E635" s="6"/>
      <c r="F635" s="6"/>
      <c r="G635" s="6"/>
      <c r="H635" s="6"/>
      <c r="I635" s="6"/>
      <c r="J635" s="6"/>
      <c r="K635" s="6"/>
      <c r="L635" s="6"/>
      <c r="M635" s="6"/>
      <c r="N635" s="6"/>
      <c r="O635" s="6"/>
      <c r="P635" s="6"/>
      <c r="Q635" s="6"/>
      <c r="R635" s="6"/>
      <c r="S635" s="6"/>
      <c r="T635" s="6"/>
      <c r="U635" s="6"/>
      <c r="V635" s="6"/>
      <c r="W635" s="6"/>
      <c r="X635" s="6"/>
      <c r="Y635" s="6"/>
      <c r="Z635" s="6"/>
    </row>
    <row r="636" spans="1:26" ht="15.75" customHeight="1">
      <c r="A636" s="6"/>
      <c r="B636" s="6"/>
      <c r="C636" s="6"/>
      <c r="D636" s="6"/>
      <c r="E636" s="6"/>
      <c r="F636" s="6"/>
      <c r="G636" s="6"/>
      <c r="H636" s="6"/>
      <c r="I636" s="6"/>
      <c r="J636" s="6"/>
      <c r="K636" s="6"/>
      <c r="L636" s="6"/>
      <c r="M636" s="6"/>
      <c r="N636" s="6"/>
      <c r="O636" s="6"/>
      <c r="P636" s="6"/>
      <c r="Q636" s="6"/>
      <c r="R636" s="6"/>
      <c r="S636" s="6"/>
      <c r="T636" s="6"/>
      <c r="U636" s="6"/>
      <c r="V636" s="6"/>
      <c r="W636" s="6"/>
      <c r="X636" s="6"/>
      <c r="Y636" s="6"/>
      <c r="Z636" s="6"/>
    </row>
    <row r="637" spans="1:26" ht="15.75" customHeight="1">
      <c r="A637" s="6"/>
      <c r="B637" s="6"/>
      <c r="C637" s="6"/>
      <c r="D637" s="6"/>
      <c r="E637" s="6"/>
      <c r="F637" s="6"/>
      <c r="G637" s="6"/>
      <c r="H637" s="6"/>
      <c r="I637" s="6"/>
      <c r="J637" s="6"/>
      <c r="K637" s="6"/>
      <c r="L637" s="6"/>
      <c r="M637" s="6"/>
      <c r="N637" s="6"/>
      <c r="O637" s="6"/>
      <c r="P637" s="6"/>
      <c r="Q637" s="6"/>
      <c r="R637" s="6"/>
      <c r="S637" s="6"/>
      <c r="T637" s="6"/>
      <c r="U637" s="6"/>
      <c r="V637" s="6"/>
      <c r="W637" s="6"/>
      <c r="X637" s="6"/>
      <c r="Y637" s="6"/>
      <c r="Z637" s="6"/>
    </row>
    <row r="638" spans="1:26" ht="15.75" customHeight="1">
      <c r="A638" s="6"/>
      <c r="B638" s="6"/>
      <c r="C638" s="6"/>
      <c r="D638" s="6"/>
      <c r="E638" s="6"/>
      <c r="F638" s="6"/>
      <c r="G638" s="6"/>
      <c r="H638" s="6"/>
      <c r="I638" s="6"/>
      <c r="J638" s="6"/>
      <c r="K638" s="6"/>
      <c r="L638" s="6"/>
      <c r="M638" s="6"/>
      <c r="N638" s="6"/>
      <c r="O638" s="6"/>
      <c r="P638" s="6"/>
      <c r="Q638" s="6"/>
      <c r="R638" s="6"/>
      <c r="S638" s="6"/>
      <c r="T638" s="6"/>
      <c r="U638" s="6"/>
      <c r="V638" s="6"/>
      <c r="W638" s="6"/>
      <c r="X638" s="6"/>
      <c r="Y638" s="6"/>
      <c r="Z638" s="6"/>
    </row>
    <row r="639" spans="1:26" ht="15.75" customHeight="1">
      <c r="A639" s="6"/>
      <c r="B639" s="6"/>
      <c r="C639" s="6"/>
      <c r="D639" s="6"/>
      <c r="E639" s="6"/>
      <c r="F639" s="6"/>
      <c r="G639" s="6"/>
      <c r="H639" s="6"/>
      <c r="I639" s="6"/>
      <c r="J639" s="6"/>
      <c r="K639" s="6"/>
      <c r="L639" s="6"/>
      <c r="M639" s="6"/>
      <c r="N639" s="6"/>
      <c r="O639" s="6"/>
      <c r="P639" s="6"/>
      <c r="Q639" s="6"/>
      <c r="R639" s="6"/>
      <c r="S639" s="6"/>
      <c r="T639" s="6"/>
      <c r="U639" s="6"/>
      <c r="V639" s="6"/>
      <c r="W639" s="6"/>
      <c r="X639" s="6"/>
      <c r="Y639" s="6"/>
      <c r="Z639" s="6"/>
    </row>
    <row r="640" spans="1:26" ht="15.75" customHeight="1">
      <c r="A640" s="6"/>
      <c r="B640" s="6"/>
      <c r="C640" s="6"/>
      <c r="D640" s="6"/>
      <c r="E640" s="6"/>
      <c r="F640" s="6"/>
      <c r="G640" s="6"/>
      <c r="H640" s="6"/>
      <c r="I640" s="6"/>
      <c r="J640" s="6"/>
      <c r="K640" s="6"/>
      <c r="L640" s="6"/>
      <c r="M640" s="6"/>
      <c r="N640" s="6"/>
      <c r="O640" s="6"/>
      <c r="P640" s="6"/>
      <c r="Q640" s="6"/>
      <c r="R640" s="6"/>
      <c r="S640" s="6"/>
      <c r="T640" s="6"/>
      <c r="U640" s="6"/>
      <c r="V640" s="6"/>
      <c r="W640" s="6"/>
      <c r="X640" s="6"/>
      <c r="Y640" s="6"/>
      <c r="Z640" s="6"/>
    </row>
    <row r="641" spans="1:26" ht="15.75" customHeight="1">
      <c r="A641" s="6"/>
      <c r="B641" s="6"/>
      <c r="C641" s="6"/>
      <c r="D641" s="6"/>
      <c r="E641" s="6"/>
      <c r="F641" s="6"/>
      <c r="G641" s="6"/>
      <c r="H641" s="6"/>
      <c r="I641" s="6"/>
      <c r="J641" s="6"/>
      <c r="K641" s="6"/>
      <c r="L641" s="6"/>
      <c r="M641" s="6"/>
      <c r="N641" s="6"/>
      <c r="O641" s="6"/>
      <c r="P641" s="6"/>
      <c r="Q641" s="6"/>
      <c r="R641" s="6"/>
      <c r="S641" s="6"/>
      <c r="T641" s="6"/>
      <c r="U641" s="6"/>
      <c r="V641" s="6"/>
      <c r="W641" s="6"/>
      <c r="X641" s="6"/>
      <c r="Y641" s="6"/>
      <c r="Z641" s="6"/>
    </row>
    <row r="642" spans="1:26" ht="15.75" customHeight="1">
      <c r="A642" s="6"/>
      <c r="B642" s="6"/>
      <c r="C642" s="6"/>
      <c r="D642" s="6"/>
      <c r="E642" s="6"/>
      <c r="F642" s="6"/>
      <c r="G642" s="6"/>
      <c r="H642" s="6"/>
      <c r="I642" s="6"/>
      <c r="J642" s="6"/>
      <c r="K642" s="6"/>
      <c r="L642" s="6"/>
      <c r="M642" s="6"/>
      <c r="N642" s="6"/>
      <c r="O642" s="6"/>
      <c r="P642" s="6"/>
      <c r="Q642" s="6"/>
      <c r="R642" s="6"/>
      <c r="S642" s="6"/>
      <c r="T642" s="6"/>
      <c r="U642" s="6"/>
      <c r="V642" s="6"/>
      <c r="W642" s="6"/>
      <c r="X642" s="6"/>
      <c r="Y642" s="6"/>
      <c r="Z642" s="6"/>
    </row>
    <row r="643" spans="1:26" ht="15.75" customHeight="1">
      <c r="A643" s="6"/>
      <c r="B643" s="6"/>
      <c r="C643" s="6"/>
      <c r="D643" s="6"/>
      <c r="E643" s="6"/>
      <c r="F643" s="6"/>
      <c r="G643" s="6"/>
      <c r="H643" s="6"/>
      <c r="I643" s="6"/>
      <c r="J643" s="6"/>
      <c r="K643" s="6"/>
      <c r="L643" s="6"/>
      <c r="M643" s="6"/>
      <c r="N643" s="6"/>
      <c r="O643" s="6"/>
      <c r="P643" s="6"/>
      <c r="Q643" s="6"/>
      <c r="R643" s="6"/>
      <c r="S643" s="6"/>
      <c r="T643" s="6"/>
      <c r="U643" s="6"/>
      <c r="V643" s="6"/>
      <c r="W643" s="6"/>
      <c r="X643" s="6"/>
      <c r="Y643" s="6"/>
      <c r="Z643" s="6"/>
    </row>
    <row r="644" spans="1:26" ht="15.75" customHeight="1">
      <c r="A644" s="6"/>
      <c r="B644" s="6"/>
      <c r="C644" s="6"/>
      <c r="D644" s="6"/>
      <c r="E644" s="6"/>
      <c r="F644" s="6"/>
      <c r="G644" s="6"/>
      <c r="H644" s="6"/>
      <c r="I644" s="6"/>
      <c r="J644" s="6"/>
      <c r="K644" s="6"/>
      <c r="L644" s="6"/>
      <c r="M644" s="6"/>
      <c r="N644" s="6"/>
      <c r="O644" s="6"/>
      <c r="P644" s="6"/>
      <c r="Q644" s="6"/>
      <c r="R644" s="6"/>
      <c r="S644" s="6"/>
      <c r="T644" s="6"/>
      <c r="U644" s="6"/>
      <c r="V644" s="6"/>
      <c r="W644" s="6"/>
      <c r="X644" s="6"/>
      <c r="Y644" s="6"/>
      <c r="Z644" s="6"/>
    </row>
    <row r="645" spans="1:26" ht="15.75" customHeight="1">
      <c r="A645" s="6"/>
      <c r="B645" s="6"/>
      <c r="C645" s="6"/>
      <c r="D645" s="6"/>
      <c r="E645" s="6"/>
      <c r="F645" s="6"/>
      <c r="G645" s="6"/>
      <c r="H645" s="6"/>
      <c r="I645" s="6"/>
      <c r="J645" s="6"/>
      <c r="K645" s="6"/>
      <c r="L645" s="6"/>
      <c r="M645" s="6"/>
      <c r="N645" s="6"/>
      <c r="O645" s="6"/>
      <c r="P645" s="6"/>
      <c r="Q645" s="6"/>
      <c r="R645" s="6"/>
      <c r="S645" s="6"/>
      <c r="T645" s="6"/>
      <c r="U645" s="6"/>
      <c r="V645" s="6"/>
      <c r="W645" s="6"/>
      <c r="X645" s="6"/>
      <c r="Y645" s="6"/>
      <c r="Z645" s="6"/>
    </row>
    <row r="646" spans="1:26" ht="15.75" customHeight="1">
      <c r="A646" s="6"/>
      <c r="B646" s="6"/>
      <c r="C646" s="6"/>
      <c r="D646" s="6"/>
      <c r="E646" s="6"/>
      <c r="F646" s="6"/>
      <c r="G646" s="6"/>
      <c r="H646" s="6"/>
      <c r="I646" s="6"/>
      <c r="J646" s="6"/>
      <c r="K646" s="6"/>
      <c r="L646" s="6"/>
      <c r="M646" s="6"/>
      <c r="N646" s="6"/>
      <c r="O646" s="6"/>
      <c r="P646" s="6"/>
      <c r="Q646" s="6"/>
      <c r="R646" s="6"/>
      <c r="S646" s="6"/>
      <c r="T646" s="6"/>
      <c r="U646" s="6"/>
      <c r="V646" s="6"/>
      <c r="W646" s="6"/>
      <c r="X646" s="6"/>
      <c r="Y646" s="6"/>
      <c r="Z646" s="6"/>
    </row>
    <row r="647" spans="1:26" ht="15.75" customHeight="1">
      <c r="A647" s="6"/>
      <c r="B647" s="6"/>
      <c r="C647" s="6"/>
      <c r="D647" s="6"/>
      <c r="E647" s="6"/>
      <c r="F647" s="6"/>
      <c r="G647" s="6"/>
      <c r="H647" s="6"/>
      <c r="I647" s="6"/>
      <c r="J647" s="6"/>
      <c r="K647" s="6"/>
      <c r="L647" s="6"/>
      <c r="M647" s="6"/>
      <c r="N647" s="6"/>
      <c r="O647" s="6"/>
      <c r="P647" s="6"/>
      <c r="Q647" s="6"/>
      <c r="R647" s="6"/>
      <c r="S647" s="6"/>
      <c r="T647" s="6"/>
      <c r="U647" s="6"/>
      <c r="V647" s="6"/>
      <c r="W647" s="6"/>
      <c r="X647" s="6"/>
      <c r="Y647" s="6"/>
      <c r="Z647" s="6"/>
    </row>
    <row r="648" spans="1:26" ht="15.75" customHeight="1">
      <c r="A648" s="6"/>
      <c r="B648" s="6"/>
      <c r="C648" s="6"/>
      <c r="D648" s="6"/>
      <c r="E648" s="6"/>
      <c r="F648" s="6"/>
      <c r="G648" s="6"/>
      <c r="H648" s="6"/>
      <c r="I648" s="6"/>
      <c r="J648" s="6"/>
      <c r="K648" s="6"/>
      <c r="L648" s="6"/>
      <c r="M648" s="6"/>
      <c r="N648" s="6"/>
      <c r="O648" s="6"/>
      <c r="P648" s="6"/>
      <c r="Q648" s="6"/>
      <c r="R648" s="6"/>
      <c r="S648" s="6"/>
      <c r="T648" s="6"/>
      <c r="U648" s="6"/>
      <c r="V648" s="6"/>
      <c r="W648" s="6"/>
      <c r="X648" s="6"/>
      <c r="Y648" s="6"/>
      <c r="Z648" s="6"/>
    </row>
    <row r="649" spans="1:26" ht="15.75" customHeight="1">
      <c r="A649" s="6"/>
      <c r="B649" s="6"/>
      <c r="C649" s="6"/>
      <c r="D649" s="6"/>
      <c r="E649" s="6"/>
      <c r="F649" s="6"/>
      <c r="G649" s="6"/>
      <c r="H649" s="6"/>
      <c r="I649" s="6"/>
      <c r="J649" s="6"/>
      <c r="K649" s="6"/>
      <c r="L649" s="6"/>
      <c r="M649" s="6"/>
      <c r="N649" s="6"/>
      <c r="O649" s="6"/>
      <c r="P649" s="6"/>
      <c r="Q649" s="6"/>
      <c r="R649" s="6"/>
      <c r="S649" s="6"/>
      <c r="T649" s="6"/>
      <c r="U649" s="6"/>
      <c r="V649" s="6"/>
      <c r="W649" s="6"/>
      <c r="X649" s="6"/>
      <c r="Y649" s="6"/>
      <c r="Z649" s="6"/>
    </row>
    <row r="650" spans="1:26" ht="15.75" customHeight="1">
      <c r="A650" s="6"/>
      <c r="B650" s="6"/>
      <c r="C650" s="6"/>
      <c r="D650" s="6"/>
      <c r="E650" s="6"/>
      <c r="F650" s="6"/>
      <c r="G650" s="6"/>
      <c r="H650" s="6"/>
      <c r="I650" s="6"/>
      <c r="J650" s="6"/>
      <c r="K650" s="6"/>
      <c r="L650" s="6"/>
      <c r="M650" s="6"/>
      <c r="N650" s="6"/>
      <c r="O650" s="6"/>
      <c r="P650" s="6"/>
      <c r="Q650" s="6"/>
      <c r="R650" s="6"/>
      <c r="S650" s="6"/>
      <c r="T650" s="6"/>
      <c r="U650" s="6"/>
      <c r="V650" s="6"/>
      <c r="W650" s="6"/>
      <c r="X650" s="6"/>
      <c r="Y650" s="6"/>
      <c r="Z650" s="6"/>
    </row>
    <row r="651" spans="1:26" ht="15.75" customHeight="1">
      <c r="A651" s="6"/>
      <c r="B651" s="6"/>
      <c r="C651" s="6"/>
      <c r="D651" s="6"/>
      <c r="E651" s="6"/>
      <c r="F651" s="6"/>
      <c r="G651" s="6"/>
      <c r="H651" s="6"/>
      <c r="I651" s="6"/>
      <c r="J651" s="6"/>
      <c r="K651" s="6"/>
      <c r="L651" s="6"/>
      <c r="M651" s="6"/>
      <c r="N651" s="6"/>
      <c r="O651" s="6"/>
      <c r="P651" s="6"/>
      <c r="Q651" s="6"/>
      <c r="R651" s="6"/>
      <c r="S651" s="6"/>
      <c r="T651" s="6"/>
      <c r="U651" s="6"/>
      <c r="V651" s="6"/>
      <c r="W651" s="6"/>
      <c r="X651" s="6"/>
      <c r="Y651" s="6"/>
      <c r="Z651" s="6"/>
    </row>
    <row r="652" spans="1:26" ht="15.75" customHeight="1">
      <c r="A652" s="6"/>
      <c r="B652" s="6"/>
      <c r="C652" s="6"/>
      <c r="D652" s="6"/>
      <c r="E652" s="6"/>
      <c r="F652" s="6"/>
      <c r="G652" s="6"/>
      <c r="H652" s="6"/>
      <c r="I652" s="6"/>
      <c r="J652" s="6"/>
      <c r="K652" s="6"/>
      <c r="L652" s="6"/>
      <c r="M652" s="6"/>
      <c r="N652" s="6"/>
      <c r="O652" s="6"/>
      <c r="P652" s="6"/>
      <c r="Q652" s="6"/>
      <c r="R652" s="6"/>
      <c r="S652" s="6"/>
      <c r="T652" s="6"/>
      <c r="U652" s="6"/>
      <c r="V652" s="6"/>
      <c r="W652" s="6"/>
      <c r="X652" s="6"/>
      <c r="Y652" s="6"/>
      <c r="Z652" s="6"/>
    </row>
    <row r="653" spans="1:26" ht="15.75" customHeight="1">
      <c r="A653" s="6"/>
      <c r="B653" s="6"/>
      <c r="C653" s="6"/>
      <c r="D653" s="6"/>
      <c r="E653" s="6"/>
      <c r="F653" s="6"/>
      <c r="G653" s="6"/>
      <c r="H653" s="6"/>
      <c r="I653" s="6"/>
      <c r="J653" s="6"/>
      <c r="K653" s="6"/>
      <c r="L653" s="6"/>
      <c r="M653" s="6"/>
      <c r="N653" s="6"/>
      <c r="O653" s="6"/>
      <c r="P653" s="6"/>
      <c r="Q653" s="6"/>
      <c r="R653" s="6"/>
      <c r="S653" s="6"/>
      <c r="T653" s="6"/>
      <c r="U653" s="6"/>
      <c r="V653" s="6"/>
      <c r="W653" s="6"/>
      <c r="X653" s="6"/>
      <c r="Y653" s="6"/>
      <c r="Z653" s="6"/>
    </row>
    <row r="654" spans="1:26" ht="15.75" customHeight="1">
      <c r="A654" s="6"/>
      <c r="B654" s="6"/>
      <c r="C654" s="6"/>
      <c r="D654" s="6"/>
      <c r="E654" s="6"/>
      <c r="F654" s="6"/>
      <c r="G654" s="6"/>
      <c r="H654" s="6"/>
      <c r="I654" s="6"/>
      <c r="J654" s="6"/>
      <c r="K654" s="6"/>
      <c r="L654" s="6"/>
      <c r="M654" s="6"/>
      <c r="N654" s="6"/>
      <c r="O654" s="6"/>
      <c r="P654" s="6"/>
      <c r="Q654" s="6"/>
      <c r="R654" s="6"/>
      <c r="S654" s="6"/>
      <c r="T654" s="6"/>
      <c r="U654" s="6"/>
      <c r="V654" s="6"/>
      <c r="W654" s="6"/>
      <c r="X654" s="6"/>
      <c r="Y654" s="6"/>
      <c r="Z654" s="6"/>
    </row>
    <row r="655" spans="1:26" ht="15.75" customHeight="1">
      <c r="A655" s="6"/>
      <c r="B655" s="6"/>
      <c r="C655" s="6"/>
      <c r="D655" s="6"/>
      <c r="E655" s="6"/>
      <c r="F655" s="6"/>
      <c r="G655" s="6"/>
      <c r="H655" s="6"/>
      <c r="I655" s="6"/>
      <c r="J655" s="6"/>
      <c r="K655" s="6"/>
      <c r="L655" s="6"/>
      <c r="M655" s="6"/>
      <c r="N655" s="6"/>
      <c r="O655" s="6"/>
      <c r="P655" s="6"/>
      <c r="Q655" s="6"/>
      <c r="R655" s="6"/>
      <c r="S655" s="6"/>
      <c r="T655" s="6"/>
      <c r="U655" s="6"/>
      <c r="V655" s="6"/>
      <c r="W655" s="6"/>
      <c r="X655" s="6"/>
      <c r="Y655" s="6"/>
      <c r="Z655" s="6"/>
    </row>
    <row r="656" spans="1:26" ht="15.75" customHeight="1">
      <c r="A656" s="6"/>
      <c r="B656" s="6"/>
      <c r="C656" s="6"/>
      <c r="D656" s="6"/>
      <c r="E656" s="6"/>
      <c r="F656" s="6"/>
      <c r="G656" s="6"/>
      <c r="H656" s="6"/>
      <c r="I656" s="6"/>
      <c r="J656" s="6"/>
      <c r="K656" s="6"/>
      <c r="L656" s="6"/>
      <c r="M656" s="6"/>
      <c r="N656" s="6"/>
      <c r="O656" s="6"/>
      <c r="P656" s="6"/>
      <c r="Q656" s="6"/>
      <c r="R656" s="6"/>
      <c r="S656" s="6"/>
      <c r="T656" s="6"/>
      <c r="U656" s="6"/>
      <c r="V656" s="6"/>
      <c r="W656" s="6"/>
      <c r="X656" s="6"/>
      <c r="Y656" s="6"/>
      <c r="Z656" s="6"/>
    </row>
    <row r="657" spans="1:26" ht="15.75" customHeight="1">
      <c r="A657" s="6"/>
      <c r="B657" s="6"/>
      <c r="C657" s="6"/>
      <c r="D657" s="6"/>
      <c r="E657" s="6"/>
      <c r="F657" s="6"/>
      <c r="G657" s="6"/>
      <c r="H657" s="6"/>
      <c r="I657" s="6"/>
      <c r="J657" s="6"/>
      <c r="K657" s="6"/>
      <c r="L657" s="6"/>
      <c r="M657" s="6"/>
      <c r="N657" s="6"/>
      <c r="O657" s="6"/>
      <c r="P657" s="6"/>
      <c r="Q657" s="6"/>
      <c r="R657" s="6"/>
      <c r="S657" s="6"/>
      <c r="T657" s="6"/>
      <c r="U657" s="6"/>
      <c r="V657" s="6"/>
      <c r="W657" s="6"/>
      <c r="X657" s="6"/>
      <c r="Y657" s="6"/>
      <c r="Z657" s="6"/>
    </row>
    <row r="658" spans="1:26" ht="15.75" customHeight="1">
      <c r="A658" s="6"/>
      <c r="B658" s="6"/>
      <c r="C658" s="6"/>
      <c r="D658" s="6"/>
      <c r="E658" s="6"/>
      <c r="F658" s="6"/>
      <c r="G658" s="6"/>
      <c r="H658" s="6"/>
      <c r="I658" s="6"/>
      <c r="J658" s="6"/>
      <c r="K658" s="6"/>
      <c r="L658" s="6"/>
      <c r="M658" s="6"/>
      <c r="N658" s="6"/>
      <c r="O658" s="6"/>
      <c r="P658" s="6"/>
      <c r="Q658" s="6"/>
      <c r="R658" s="6"/>
      <c r="S658" s="6"/>
      <c r="T658" s="6"/>
      <c r="U658" s="6"/>
      <c r="V658" s="6"/>
      <c r="W658" s="6"/>
      <c r="X658" s="6"/>
      <c r="Y658" s="6"/>
      <c r="Z658" s="6"/>
    </row>
    <row r="659" spans="1:26" ht="15.75" customHeight="1">
      <c r="A659" s="6"/>
      <c r="B659" s="6"/>
      <c r="C659" s="6"/>
      <c r="D659" s="6"/>
      <c r="E659" s="6"/>
      <c r="F659" s="6"/>
      <c r="G659" s="6"/>
      <c r="H659" s="6"/>
      <c r="I659" s="6"/>
      <c r="J659" s="6"/>
      <c r="K659" s="6"/>
      <c r="L659" s="6"/>
      <c r="M659" s="6"/>
      <c r="N659" s="6"/>
      <c r="O659" s="6"/>
      <c r="P659" s="6"/>
      <c r="Q659" s="6"/>
      <c r="R659" s="6"/>
      <c r="S659" s="6"/>
      <c r="T659" s="6"/>
      <c r="U659" s="6"/>
      <c r="V659" s="6"/>
      <c r="W659" s="6"/>
      <c r="X659" s="6"/>
      <c r="Y659" s="6"/>
      <c r="Z659" s="6"/>
    </row>
    <row r="660" spans="1:26" ht="15.75" customHeight="1">
      <c r="A660" s="6"/>
      <c r="B660" s="6"/>
      <c r="C660" s="6"/>
      <c r="D660" s="6"/>
      <c r="E660" s="6"/>
      <c r="F660" s="6"/>
      <c r="G660" s="6"/>
      <c r="H660" s="6"/>
      <c r="I660" s="6"/>
      <c r="J660" s="6"/>
      <c r="K660" s="6"/>
      <c r="L660" s="6"/>
      <c r="M660" s="6"/>
      <c r="N660" s="6"/>
      <c r="O660" s="6"/>
      <c r="P660" s="6"/>
      <c r="Q660" s="6"/>
      <c r="R660" s="6"/>
      <c r="S660" s="6"/>
      <c r="T660" s="6"/>
      <c r="U660" s="6"/>
      <c r="V660" s="6"/>
      <c r="W660" s="6"/>
      <c r="X660" s="6"/>
      <c r="Y660" s="6"/>
      <c r="Z660" s="6"/>
    </row>
    <row r="661" spans="1:26" ht="15.75" customHeight="1">
      <c r="A661" s="6"/>
      <c r="B661" s="6"/>
      <c r="C661" s="6"/>
      <c r="D661" s="6"/>
      <c r="E661" s="6"/>
      <c r="F661" s="6"/>
      <c r="G661" s="6"/>
      <c r="H661" s="6"/>
      <c r="I661" s="6"/>
      <c r="J661" s="6"/>
      <c r="K661" s="6"/>
      <c r="L661" s="6"/>
      <c r="M661" s="6"/>
      <c r="N661" s="6"/>
      <c r="O661" s="6"/>
      <c r="P661" s="6"/>
      <c r="Q661" s="6"/>
      <c r="R661" s="6"/>
      <c r="S661" s="6"/>
      <c r="T661" s="6"/>
      <c r="U661" s="6"/>
      <c r="V661" s="6"/>
      <c r="W661" s="6"/>
      <c r="X661" s="6"/>
      <c r="Y661" s="6"/>
      <c r="Z661" s="6"/>
    </row>
    <row r="662" spans="1:26" ht="15.75" customHeight="1">
      <c r="A662" s="6"/>
      <c r="B662" s="6"/>
      <c r="C662" s="6"/>
      <c r="D662" s="6"/>
      <c r="E662" s="6"/>
      <c r="F662" s="6"/>
      <c r="G662" s="6"/>
      <c r="H662" s="6"/>
      <c r="I662" s="6"/>
      <c r="J662" s="6"/>
      <c r="K662" s="6"/>
      <c r="L662" s="6"/>
      <c r="M662" s="6"/>
      <c r="N662" s="6"/>
      <c r="O662" s="6"/>
      <c r="P662" s="6"/>
      <c r="Q662" s="6"/>
      <c r="R662" s="6"/>
      <c r="S662" s="6"/>
      <c r="T662" s="6"/>
      <c r="U662" s="6"/>
      <c r="V662" s="6"/>
      <c r="W662" s="6"/>
      <c r="X662" s="6"/>
      <c r="Y662" s="6"/>
      <c r="Z662" s="6"/>
    </row>
    <row r="663" spans="1:26" ht="15.75" customHeight="1">
      <c r="A663" s="6"/>
      <c r="B663" s="6"/>
      <c r="C663" s="6"/>
      <c r="D663" s="6"/>
      <c r="E663" s="6"/>
      <c r="F663" s="6"/>
      <c r="G663" s="6"/>
      <c r="H663" s="6"/>
      <c r="I663" s="6"/>
      <c r="J663" s="6"/>
      <c r="K663" s="6"/>
      <c r="L663" s="6"/>
      <c r="M663" s="6"/>
      <c r="N663" s="6"/>
      <c r="O663" s="6"/>
      <c r="P663" s="6"/>
      <c r="Q663" s="6"/>
      <c r="R663" s="6"/>
      <c r="S663" s="6"/>
      <c r="T663" s="6"/>
      <c r="U663" s="6"/>
      <c r="V663" s="6"/>
      <c r="W663" s="6"/>
      <c r="X663" s="6"/>
      <c r="Y663" s="6"/>
      <c r="Z663" s="6"/>
    </row>
    <row r="664" spans="1:26" ht="15.75" customHeight="1">
      <c r="A664" s="6"/>
      <c r="B664" s="6"/>
      <c r="C664" s="6"/>
      <c r="D664" s="6"/>
      <c r="E664" s="6"/>
      <c r="F664" s="6"/>
      <c r="G664" s="6"/>
      <c r="H664" s="6"/>
      <c r="I664" s="6"/>
      <c r="J664" s="6"/>
      <c r="K664" s="6"/>
      <c r="L664" s="6"/>
      <c r="M664" s="6"/>
      <c r="N664" s="6"/>
      <c r="O664" s="6"/>
      <c r="P664" s="6"/>
      <c r="Q664" s="6"/>
      <c r="R664" s="6"/>
      <c r="S664" s="6"/>
      <c r="T664" s="6"/>
      <c r="U664" s="6"/>
      <c r="V664" s="6"/>
      <c r="W664" s="6"/>
      <c r="X664" s="6"/>
      <c r="Y664" s="6"/>
      <c r="Z664" s="6"/>
    </row>
    <row r="665" spans="1:26" ht="15.75" customHeight="1">
      <c r="A665" s="6"/>
      <c r="B665" s="6"/>
      <c r="C665" s="6"/>
      <c r="D665" s="6"/>
      <c r="E665" s="6"/>
      <c r="F665" s="6"/>
      <c r="G665" s="6"/>
      <c r="H665" s="6"/>
      <c r="I665" s="6"/>
      <c r="J665" s="6"/>
      <c r="K665" s="6"/>
      <c r="L665" s="6"/>
      <c r="M665" s="6"/>
      <c r="N665" s="6"/>
      <c r="O665" s="6"/>
      <c r="P665" s="6"/>
      <c r="Q665" s="6"/>
      <c r="R665" s="6"/>
      <c r="S665" s="6"/>
      <c r="T665" s="6"/>
      <c r="U665" s="6"/>
      <c r="V665" s="6"/>
      <c r="W665" s="6"/>
      <c r="X665" s="6"/>
      <c r="Y665" s="6"/>
      <c r="Z665" s="6"/>
    </row>
    <row r="666" spans="1:26" ht="15.75" customHeight="1">
      <c r="A666" s="6"/>
      <c r="B666" s="6"/>
      <c r="C666" s="6"/>
      <c r="D666" s="6"/>
      <c r="E666" s="6"/>
      <c r="F666" s="6"/>
      <c r="G666" s="6"/>
      <c r="H666" s="6"/>
      <c r="I666" s="6"/>
      <c r="J666" s="6"/>
      <c r="K666" s="6"/>
      <c r="L666" s="6"/>
      <c r="M666" s="6"/>
      <c r="N666" s="6"/>
      <c r="O666" s="6"/>
      <c r="P666" s="6"/>
      <c r="Q666" s="6"/>
      <c r="R666" s="6"/>
      <c r="S666" s="6"/>
      <c r="T666" s="6"/>
      <c r="U666" s="6"/>
      <c r="V666" s="6"/>
      <c r="W666" s="6"/>
      <c r="X666" s="6"/>
      <c r="Y666" s="6"/>
      <c r="Z666" s="6"/>
    </row>
    <row r="667" spans="1:26" ht="15.75" customHeight="1">
      <c r="A667" s="6"/>
      <c r="B667" s="6"/>
      <c r="C667" s="6"/>
      <c r="D667" s="6"/>
      <c r="E667" s="6"/>
      <c r="F667" s="6"/>
      <c r="G667" s="6"/>
      <c r="H667" s="6"/>
      <c r="I667" s="6"/>
      <c r="J667" s="6"/>
      <c r="K667" s="6"/>
      <c r="L667" s="6"/>
      <c r="M667" s="6"/>
      <c r="N667" s="6"/>
      <c r="O667" s="6"/>
      <c r="P667" s="6"/>
      <c r="Q667" s="6"/>
      <c r="R667" s="6"/>
      <c r="S667" s="6"/>
      <c r="T667" s="6"/>
      <c r="U667" s="6"/>
      <c r="V667" s="6"/>
      <c r="W667" s="6"/>
      <c r="X667" s="6"/>
      <c r="Y667" s="6"/>
      <c r="Z667" s="6"/>
    </row>
    <row r="668" spans="1:26" ht="15.75" customHeight="1">
      <c r="A668" s="6"/>
      <c r="B668" s="6"/>
      <c r="C668" s="6"/>
      <c r="D668" s="6"/>
      <c r="E668" s="6"/>
      <c r="F668" s="6"/>
      <c r="G668" s="6"/>
      <c r="H668" s="6"/>
      <c r="I668" s="6"/>
      <c r="J668" s="6"/>
      <c r="K668" s="6"/>
      <c r="L668" s="6"/>
      <c r="M668" s="6"/>
      <c r="N668" s="6"/>
      <c r="O668" s="6"/>
      <c r="P668" s="6"/>
      <c r="Q668" s="6"/>
      <c r="R668" s="6"/>
      <c r="S668" s="6"/>
      <c r="T668" s="6"/>
      <c r="U668" s="6"/>
      <c r="V668" s="6"/>
      <c r="W668" s="6"/>
      <c r="X668" s="6"/>
      <c r="Y668" s="6"/>
      <c r="Z668" s="6"/>
    </row>
    <row r="669" spans="1:26" ht="15.75" customHeight="1">
      <c r="A669" s="6"/>
      <c r="B669" s="6"/>
      <c r="C669" s="6"/>
      <c r="D669" s="6"/>
      <c r="E669" s="6"/>
      <c r="F669" s="6"/>
      <c r="G669" s="6"/>
      <c r="H669" s="6"/>
      <c r="I669" s="6"/>
      <c r="J669" s="6"/>
      <c r="K669" s="6"/>
      <c r="L669" s="6"/>
      <c r="M669" s="6"/>
      <c r="N669" s="6"/>
      <c r="O669" s="6"/>
      <c r="P669" s="6"/>
      <c r="Q669" s="6"/>
      <c r="R669" s="6"/>
      <c r="S669" s="6"/>
      <c r="T669" s="6"/>
      <c r="U669" s="6"/>
      <c r="V669" s="6"/>
      <c r="W669" s="6"/>
      <c r="X669" s="6"/>
      <c r="Y669" s="6"/>
      <c r="Z669" s="6"/>
    </row>
    <row r="670" spans="1:26" ht="15.75" customHeight="1">
      <c r="A670" s="6"/>
      <c r="B670" s="6"/>
      <c r="C670" s="6"/>
      <c r="D670" s="6"/>
      <c r="E670" s="6"/>
      <c r="F670" s="6"/>
      <c r="G670" s="6"/>
      <c r="H670" s="6"/>
      <c r="I670" s="6"/>
      <c r="J670" s="6"/>
      <c r="K670" s="6"/>
      <c r="L670" s="6"/>
      <c r="M670" s="6"/>
      <c r="N670" s="6"/>
      <c r="O670" s="6"/>
      <c r="P670" s="6"/>
      <c r="Q670" s="6"/>
      <c r="R670" s="6"/>
      <c r="S670" s="6"/>
      <c r="T670" s="6"/>
      <c r="U670" s="6"/>
      <c r="V670" s="6"/>
      <c r="W670" s="6"/>
      <c r="X670" s="6"/>
      <c r="Y670" s="6"/>
      <c r="Z670" s="6"/>
    </row>
    <row r="671" spans="1:26" ht="15.75" customHeight="1">
      <c r="A671" s="6"/>
      <c r="B671" s="6"/>
      <c r="C671" s="6"/>
      <c r="D671" s="6"/>
      <c r="E671" s="6"/>
      <c r="F671" s="6"/>
      <c r="G671" s="6"/>
      <c r="H671" s="6"/>
      <c r="I671" s="6"/>
      <c r="J671" s="6"/>
      <c r="K671" s="6"/>
      <c r="L671" s="6"/>
      <c r="M671" s="6"/>
      <c r="N671" s="6"/>
      <c r="O671" s="6"/>
      <c r="P671" s="6"/>
      <c r="Q671" s="6"/>
      <c r="R671" s="6"/>
      <c r="S671" s="6"/>
      <c r="T671" s="6"/>
      <c r="U671" s="6"/>
      <c r="V671" s="6"/>
      <c r="W671" s="6"/>
      <c r="X671" s="6"/>
      <c r="Y671" s="6"/>
      <c r="Z671" s="6"/>
    </row>
    <row r="672" spans="1:26" ht="15.75" customHeight="1">
      <c r="A672" s="6"/>
      <c r="B672" s="6"/>
      <c r="C672" s="6"/>
      <c r="D672" s="6"/>
      <c r="E672" s="6"/>
      <c r="F672" s="6"/>
      <c r="G672" s="6"/>
      <c r="H672" s="6"/>
      <c r="I672" s="6"/>
      <c r="J672" s="6"/>
      <c r="K672" s="6"/>
      <c r="L672" s="6"/>
      <c r="M672" s="6"/>
      <c r="N672" s="6"/>
      <c r="O672" s="6"/>
      <c r="P672" s="6"/>
      <c r="Q672" s="6"/>
      <c r="R672" s="6"/>
      <c r="S672" s="6"/>
      <c r="T672" s="6"/>
      <c r="U672" s="6"/>
      <c r="V672" s="6"/>
      <c r="W672" s="6"/>
      <c r="X672" s="6"/>
      <c r="Y672" s="6"/>
      <c r="Z672" s="6"/>
    </row>
    <row r="673" spans="1:26" ht="15.75" customHeight="1">
      <c r="A673" s="6"/>
      <c r="B673" s="6"/>
      <c r="C673" s="6"/>
      <c r="D673" s="6"/>
      <c r="E673" s="6"/>
      <c r="F673" s="6"/>
      <c r="G673" s="6"/>
      <c r="H673" s="6"/>
      <c r="I673" s="6"/>
      <c r="J673" s="6"/>
      <c r="K673" s="6"/>
      <c r="L673" s="6"/>
      <c r="M673" s="6"/>
      <c r="N673" s="6"/>
      <c r="O673" s="6"/>
      <c r="P673" s="6"/>
      <c r="Q673" s="6"/>
      <c r="R673" s="6"/>
      <c r="S673" s="6"/>
      <c r="T673" s="6"/>
      <c r="U673" s="6"/>
      <c r="V673" s="6"/>
      <c r="W673" s="6"/>
      <c r="X673" s="6"/>
      <c r="Y673" s="6"/>
      <c r="Z673" s="6"/>
    </row>
    <row r="674" spans="1:26" ht="15.75" customHeight="1">
      <c r="A674" s="6"/>
      <c r="B674" s="6"/>
      <c r="C674" s="6"/>
      <c r="D674" s="6"/>
      <c r="E674" s="6"/>
      <c r="F674" s="6"/>
      <c r="G674" s="6"/>
      <c r="H674" s="6"/>
      <c r="I674" s="6"/>
      <c r="J674" s="6"/>
      <c r="K674" s="6"/>
      <c r="L674" s="6"/>
      <c r="M674" s="6"/>
      <c r="N674" s="6"/>
      <c r="O674" s="6"/>
      <c r="P674" s="6"/>
      <c r="Q674" s="6"/>
      <c r="R674" s="6"/>
      <c r="S674" s="6"/>
      <c r="T674" s="6"/>
      <c r="U674" s="6"/>
      <c r="V674" s="6"/>
      <c r="W674" s="6"/>
      <c r="X674" s="6"/>
      <c r="Y674" s="6"/>
      <c r="Z674" s="6"/>
    </row>
    <row r="675" spans="1:26" ht="15.75" customHeight="1">
      <c r="A675" s="6"/>
      <c r="B675" s="6"/>
      <c r="C675" s="6"/>
      <c r="D675" s="6"/>
      <c r="E675" s="6"/>
      <c r="F675" s="6"/>
      <c r="G675" s="6"/>
      <c r="H675" s="6"/>
      <c r="I675" s="6"/>
      <c r="J675" s="6"/>
      <c r="K675" s="6"/>
      <c r="L675" s="6"/>
      <c r="M675" s="6"/>
      <c r="N675" s="6"/>
      <c r="O675" s="6"/>
      <c r="P675" s="6"/>
      <c r="Q675" s="6"/>
      <c r="R675" s="6"/>
      <c r="S675" s="6"/>
      <c r="T675" s="6"/>
      <c r="U675" s="6"/>
      <c r="V675" s="6"/>
      <c r="W675" s="6"/>
      <c r="X675" s="6"/>
      <c r="Y675" s="6"/>
      <c r="Z675" s="6"/>
    </row>
    <row r="676" spans="1:26" ht="15.75" customHeight="1">
      <c r="A676" s="6"/>
      <c r="B676" s="6"/>
      <c r="C676" s="6"/>
      <c r="D676" s="6"/>
      <c r="E676" s="6"/>
      <c r="F676" s="6"/>
      <c r="G676" s="6"/>
      <c r="H676" s="6"/>
      <c r="I676" s="6"/>
      <c r="J676" s="6"/>
      <c r="K676" s="6"/>
      <c r="L676" s="6"/>
      <c r="M676" s="6"/>
      <c r="N676" s="6"/>
      <c r="O676" s="6"/>
      <c r="P676" s="6"/>
      <c r="Q676" s="6"/>
      <c r="R676" s="6"/>
      <c r="S676" s="6"/>
      <c r="T676" s="6"/>
      <c r="U676" s="6"/>
      <c r="V676" s="6"/>
      <c r="W676" s="6"/>
      <c r="X676" s="6"/>
      <c r="Y676" s="6"/>
      <c r="Z676" s="6"/>
    </row>
    <row r="677" spans="1:26" ht="15.75" customHeight="1">
      <c r="A677" s="6"/>
      <c r="B677" s="6"/>
      <c r="C677" s="6"/>
      <c r="D677" s="6"/>
      <c r="E677" s="6"/>
      <c r="F677" s="6"/>
      <c r="G677" s="6"/>
      <c r="H677" s="6"/>
      <c r="I677" s="6"/>
      <c r="J677" s="6"/>
      <c r="K677" s="6"/>
      <c r="L677" s="6"/>
      <c r="M677" s="6"/>
      <c r="N677" s="6"/>
      <c r="O677" s="6"/>
      <c r="P677" s="6"/>
      <c r="Q677" s="6"/>
      <c r="R677" s="6"/>
      <c r="S677" s="6"/>
      <c r="T677" s="6"/>
      <c r="U677" s="6"/>
      <c r="V677" s="6"/>
      <c r="W677" s="6"/>
      <c r="X677" s="6"/>
      <c r="Y677" s="6"/>
      <c r="Z677" s="6"/>
    </row>
    <row r="678" spans="1:26" ht="15.75" customHeight="1">
      <c r="A678" s="6"/>
      <c r="B678" s="6"/>
      <c r="C678" s="6"/>
      <c r="D678" s="6"/>
      <c r="E678" s="6"/>
      <c r="F678" s="6"/>
      <c r="G678" s="6"/>
      <c r="H678" s="6"/>
      <c r="I678" s="6"/>
      <c r="J678" s="6"/>
      <c r="K678" s="6"/>
      <c r="L678" s="6"/>
      <c r="M678" s="6"/>
      <c r="N678" s="6"/>
      <c r="O678" s="6"/>
      <c r="P678" s="6"/>
      <c r="Q678" s="6"/>
      <c r="R678" s="6"/>
      <c r="S678" s="6"/>
      <c r="T678" s="6"/>
      <c r="U678" s="6"/>
      <c r="V678" s="6"/>
      <c r="W678" s="6"/>
      <c r="X678" s="6"/>
      <c r="Y678" s="6"/>
      <c r="Z678" s="6"/>
    </row>
    <row r="679" spans="1:26" ht="15.75" customHeight="1">
      <c r="A679" s="6"/>
      <c r="B679" s="6"/>
      <c r="C679" s="6"/>
      <c r="D679" s="6"/>
      <c r="E679" s="6"/>
      <c r="F679" s="6"/>
      <c r="G679" s="6"/>
      <c r="H679" s="6"/>
      <c r="I679" s="6"/>
      <c r="J679" s="6"/>
      <c r="K679" s="6"/>
      <c r="L679" s="6"/>
      <c r="M679" s="6"/>
      <c r="N679" s="6"/>
      <c r="O679" s="6"/>
      <c r="P679" s="6"/>
      <c r="Q679" s="6"/>
      <c r="R679" s="6"/>
      <c r="S679" s="6"/>
      <c r="T679" s="6"/>
      <c r="U679" s="6"/>
      <c r="V679" s="6"/>
      <c r="W679" s="6"/>
      <c r="X679" s="6"/>
      <c r="Y679" s="6"/>
      <c r="Z679" s="6"/>
    </row>
    <row r="680" spans="1:26" ht="15.75" customHeight="1">
      <c r="A680" s="6"/>
      <c r="B680" s="6"/>
      <c r="C680" s="6"/>
      <c r="D680" s="6"/>
      <c r="E680" s="6"/>
      <c r="F680" s="6"/>
      <c r="G680" s="6"/>
      <c r="H680" s="6"/>
      <c r="I680" s="6"/>
      <c r="J680" s="6"/>
      <c r="K680" s="6"/>
      <c r="L680" s="6"/>
      <c r="M680" s="6"/>
      <c r="N680" s="6"/>
      <c r="O680" s="6"/>
      <c r="P680" s="6"/>
      <c r="Q680" s="6"/>
      <c r="R680" s="6"/>
      <c r="S680" s="6"/>
      <c r="T680" s="6"/>
      <c r="U680" s="6"/>
      <c r="V680" s="6"/>
      <c r="W680" s="6"/>
      <c r="X680" s="6"/>
      <c r="Y680" s="6"/>
      <c r="Z680" s="6"/>
    </row>
    <row r="681" spans="1:26" ht="15.75" customHeight="1">
      <c r="A681" s="6"/>
      <c r="B681" s="6"/>
      <c r="C681" s="6"/>
      <c r="D681" s="6"/>
      <c r="E681" s="6"/>
      <c r="F681" s="6"/>
      <c r="G681" s="6"/>
      <c r="H681" s="6"/>
      <c r="I681" s="6"/>
      <c r="J681" s="6"/>
      <c r="K681" s="6"/>
      <c r="L681" s="6"/>
      <c r="M681" s="6"/>
      <c r="N681" s="6"/>
      <c r="O681" s="6"/>
      <c r="P681" s="6"/>
      <c r="Q681" s="6"/>
      <c r="R681" s="6"/>
      <c r="S681" s="6"/>
      <c r="T681" s="6"/>
      <c r="U681" s="6"/>
      <c r="V681" s="6"/>
      <c r="W681" s="6"/>
      <c r="X681" s="6"/>
      <c r="Y681" s="6"/>
      <c r="Z681" s="6"/>
    </row>
    <row r="682" spans="1:26" ht="15.75" customHeight="1">
      <c r="A682" s="6"/>
      <c r="B682" s="6"/>
      <c r="C682" s="6"/>
      <c r="D682" s="6"/>
      <c r="E682" s="6"/>
      <c r="F682" s="6"/>
      <c r="G682" s="6"/>
      <c r="H682" s="6"/>
      <c r="I682" s="6"/>
      <c r="J682" s="6"/>
      <c r="K682" s="6"/>
      <c r="L682" s="6"/>
      <c r="M682" s="6"/>
      <c r="N682" s="6"/>
      <c r="O682" s="6"/>
      <c r="P682" s="6"/>
      <c r="Q682" s="6"/>
      <c r="R682" s="6"/>
      <c r="S682" s="6"/>
      <c r="T682" s="6"/>
      <c r="U682" s="6"/>
      <c r="V682" s="6"/>
      <c r="W682" s="6"/>
      <c r="X682" s="6"/>
      <c r="Y682" s="6"/>
      <c r="Z682" s="6"/>
    </row>
    <row r="683" spans="1:26" ht="15.75" customHeight="1">
      <c r="A683" s="6"/>
      <c r="B683" s="6"/>
      <c r="C683" s="6"/>
      <c r="D683" s="6"/>
      <c r="E683" s="6"/>
      <c r="F683" s="6"/>
      <c r="G683" s="6"/>
      <c r="H683" s="6"/>
      <c r="I683" s="6"/>
      <c r="J683" s="6"/>
      <c r="K683" s="6"/>
      <c r="L683" s="6"/>
      <c r="M683" s="6"/>
      <c r="N683" s="6"/>
      <c r="O683" s="6"/>
      <c r="P683" s="6"/>
      <c r="Q683" s="6"/>
      <c r="R683" s="6"/>
      <c r="S683" s="6"/>
      <c r="T683" s="6"/>
      <c r="U683" s="6"/>
      <c r="V683" s="6"/>
      <c r="W683" s="6"/>
      <c r="X683" s="6"/>
      <c r="Y683" s="6"/>
      <c r="Z683" s="6"/>
    </row>
    <row r="684" spans="1:26" ht="15.75" customHeight="1">
      <c r="A684" s="6"/>
      <c r="B684" s="6"/>
      <c r="C684" s="6"/>
      <c r="D684" s="6"/>
      <c r="E684" s="6"/>
      <c r="F684" s="6"/>
      <c r="G684" s="6"/>
      <c r="H684" s="6"/>
      <c r="I684" s="6"/>
      <c r="J684" s="6"/>
      <c r="K684" s="6"/>
      <c r="L684" s="6"/>
      <c r="M684" s="6"/>
      <c r="N684" s="6"/>
      <c r="O684" s="6"/>
      <c r="P684" s="6"/>
      <c r="Q684" s="6"/>
      <c r="R684" s="6"/>
      <c r="S684" s="6"/>
      <c r="T684" s="6"/>
      <c r="U684" s="6"/>
      <c r="V684" s="6"/>
      <c r="W684" s="6"/>
      <c r="X684" s="6"/>
      <c r="Y684" s="6"/>
      <c r="Z684" s="6"/>
    </row>
    <row r="685" spans="1:26" ht="15.75" customHeight="1">
      <c r="A685" s="6"/>
      <c r="B685" s="6"/>
      <c r="C685" s="6"/>
      <c r="D685" s="6"/>
      <c r="E685" s="6"/>
      <c r="F685" s="6"/>
      <c r="G685" s="6"/>
      <c r="H685" s="6"/>
      <c r="I685" s="6"/>
      <c r="J685" s="6"/>
      <c r="K685" s="6"/>
      <c r="L685" s="6"/>
      <c r="M685" s="6"/>
      <c r="N685" s="6"/>
      <c r="O685" s="6"/>
      <c r="P685" s="6"/>
      <c r="Q685" s="6"/>
      <c r="R685" s="6"/>
      <c r="S685" s="6"/>
      <c r="T685" s="6"/>
      <c r="U685" s="6"/>
      <c r="V685" s="6"/>
      <c r="W685" s="6"/>
      <c r="X685" s="6"/>
      <c r="Y685" s="6"/>
      <c r="Z685" s="6"/>
    </row>
    <row r="686" spans="1:26" ht="15.75" customHeight="1">
      <c r="A686" s="6"/>
      <c r="B686" s="6"/>
      <c r="C686" s="6"/>
      <c r="D686" s="6"/>
      <c r="E686" s="6"/>
      <c r="F686" s="6"/>
      <c r="G686" s="6"/>
      <c r="H686" s="6"/>
      <c r="I686" s="6"/>
      <c r="J686" s="6"/>
      <c r="K686" s="6"/>
      <c r="L686" s="6"/>
      <c r="M686" s="6"/>
      <c r="N686" s="6"/>
      <c r="O686" s="6"/>
      <c r="P686" s="6"/>
      <c r="Q686" s="6"/>
      <c r="R686" s="6"/>
      <c r="S686" s="6"/>
      <c r="T686" s="6"/>
      <c r="U686" s="6"/>
      <c r="V686" s="6"/>
      <c r="W686" s="6"/>
      <c r="X686" s="6"/>
      <c r="Y686" s="6"/>
      <c r="Z686" s="6"/>
    </row>
    <row r="687" spans="1:26" ht="15.75" customHeight="1">
      <c r="A687" s="6"/>
      <c r="B687" s="6"/>
      <c r="C687" s="6"/>
      <c r="D687" s="6"/>
      <c r="E687" s="6"/>
      <c r="F687" s="6"/>
      <c r="G687" s="6"/>
      <c r="H687" s="6"/>
      <c r="I687" s="6"/>
      <c r="J687" s="6"/>
      <c r="K687" s="6"/>
      <c r="L687" s="6"/>
      <c r="M687" s="6"/>
      <c r="N687" s="6"/>
      <c r="O687" s="6"/>
      <c r="P687" s="6"/>
      <c r="Q687" s="6"/>
      <c r="R687" s="6"/>
      <c r="S687" s="6"/>
      <c r="T687" s="6"/>
      <c r="U687" s="6"/>
      <c r="V687" s="6"/>
      <c r="W687" s="6"/>
      <c r="X687" s="6"/>
      <c r="Y687" s="6"/>
      <c r="Z687" s="6"/>
    </row>
    <row r="688" spans="1:26" ht="15.75" customHeight="1">
      <c r="A688" s="6"/>
      <c r="B688" s="6"/>
      <c r="C688" s="6"/>
      <c r="D688" s="6"/>
      <c r="E688" s="6"/>
      <c r="F688" s="6"/>
      <c r="G688" s="6"/>
      <c r="H688" s="6"/>
      <c r="I688" s="6"/>
      <c r="J688" s="6"/>
      <c r="K688" s="6"/>
      <c r="L688" s="6"/>
      <c r="M688" s="6"/>
      <c r="N688" s="6"/>
      <c r="O688" s="6"/>
      <c r="P688" s="6"/>
      <c r="Q688" s="6"/>
      <c r="R688" s="6"/>
      <c r="S688" s="6"/>
      <c r="T688" s="6"/>
      <c r="U688" s="6"/>
      <c r="V688" s="6"/>
      <c r="W688" s="6"/>
      <c r="X688" s="6"/>
      <c r="Y688" s="6"/>
      <c r="Z688" s="6"/>
    </row>
    <row r="689" spans="1:26" ht="15.75" customHeight="1">
      <c r="A689" s="6"/>
      <c r="B689" s="6"/>
      <c r="C689" s="6"/>
      <c r="D689" s="6"/>
      <c r="E689" s="6"/>
      <c r="F689" s="6"/>
      <c r="G689" s="6"/>
      <c r="H689" s="6"/>
      <c r="I689" s="6"/>
      <c r="J689" s="6"/>
      <c r="K689" s="6"/>
      <c r="L689" s="6"/>
      <c r="M689" s="6"/>
      <c r="N689" s="6"/>
      <c r="O689" s="6"/>
      <c r="P689" s="6"/>
      <c r="Q689" s="6"/>
      <c r="R689" s="6"/>
      <c r="S689" s="6"/>
      <c r="T689" s="6"/>
      <c r="U689" s="6"/>
      <c r="V689" s="6"/>
      <c r="W689" s="6"/>
      <c r="X689" s="6"/>
      <c r="Y689" s="6"/>
      <c r="Z689" s="6"/>
    </row>
    <row r="690" spans="1:26" ht="15.75" customHeight="1">
      <c r="A690" s="6"/>
      <c r="B690" s="6"/>
      <c r="C690" s="6"/>
      <c r="D690" s="6"/>
      <c r="E690" s="6"/>
      <c r="F690" s="6"/>
      <c r="G690" s="6"/>
      <c r="H690" s="6"/>
      <c r="I690" s="6"/>
      <c r="J690" s="6"/>
      <c r="K690" s="6"/>
      <c r="L690" s="6"/>
      <c r="M690" s="6"/>
      <c r="N690" s="6"/>
      <c r="O690" s="6"/>
      <c r="P690" s="6"/>
      <c r="Q690" s="6"/>
      <c r="R690" s="6"/>
      <c r="S690" s="6"/>
      <c r="T690" s="6"/>
      <c r="U690" s="6"/>
      <c r="V690" s="6"/>
      <c r="W690" s="6"/>
      <c r="X690" s="6"/>
      <c r="Y690" s="6"/>
      <c r="Z690" s="6"/>
    </row>
    <row r="691" spans="1:26" ht="15.75" customHeight="1">
      <c r="A691" s="6"/>
      <c r="B691" s="6"/>
      <c r="C691" s="6"/>
      <c r="D691" s="6"/>
      <c r="E691" s="6"/>
      <c r="F691" s="6"/>
      <c r="G691" s="6"/>
      <c r="H691" s="6"/>
      <c r="I691" s="6"/>
      <c r="J691" s="6"/>
      <c r="K691" s="6"/>
      <c r="L691" s="6"/>
      <c r="M691" s="6"/>
      <c r="N691" s="6"/>
      <c r="O691" s="6"/>
      <c r="P691" s="6"/>
      <c r="Q691" s="6"/>
      <c r="R691" s="6"/>
      <c r="S691" s="6"/>
      <c r="T691" s="6"/>
      <c r="U691" s="6"/>
      <c r="V691" s="6"/>
      <c r="W691" s="6"/>
      <c r="X691" s="6"/>
      <c r="Y691" s="6"/>
      <c r="Z691" s="6"/>
    </row>
    <row r="692" spans="1:26" ht="15.75" customHeight="1">
      <c r="A692" s="6"/>
      <c r="B692" s="6"/>
      <c r="C692" s="6"/>
      <c r="D692" s="6"/>
      <c r="E692" s="6"/>
      <c r="F692" s="6"/>
      <c r="G692" s="6"/>
      <c r="H692" s="6"/>
      <c r="I692" s="6"/>
      <c r="J692" s="6"/>
      <c r="K692" s="6"/>
      <c r="L692" s="6"/>
      <c r="M692" s="6"/>
      <c r="N692" s="6"/>
      <c r="O692" s="6"/>
      <c r="P692" s="6"/>
      <c r="Q692" s="6"/>
      <c r="R692" s="6"/>
      <c r="S692" s="6"/>
      <c r="T692" s="6"/>
      <c r="U692" s="6"/>
      <c r="V692" s="6"/>
      <c r="W692" s="6"/>
      <c r="X692" s="6"/>
      <c r="Y692" s="6"/>
      <c r="Z692" s="6"/>
    </row>
    <row r="693" spans="1:26" ht="15.75" customHeight="1">
      <c r="A693" s="6"/>
      <c r="B693" s="6"/>
      <c r="C693" s="6"/>
      <c r="D693" s="6"/>
      <c r="E693" s="6"/>
      <c r="F693" s="6"/>
      <c r="G693" s="6"/>
      <c r="H693" s="6"/>
      <c r="I693" s="6"/>
      <c r="J693" s="6"/>
      <c r="K693" s="6"/>
      <c r="L693" s="6"/>
      <c r="M693" s="6"/>
      <c r="N693" s="6"/>
      <c r="O693" s="6"/>
      <c r="P693" s="6"/>
      <c r="Q693" s="6"/>
      <c r="R693" s="6"/>
      <c r="S693" s="6"/>
      <c r="T693" s="6"/>
      <c r="U693" s="6"/>
      <c r="V693" s="6"/>
      <c r="W693" s="6"/>
      <c r="X693" s="6"/>
      <c r="Y693" s="6"/>
      <c r="Z693" s="6"/>
    </row>
    <row r="694" spans="1:26" ht="15.75" customHeight="1">
      <c r="A694" s="6"/>
      <c r="B694" s="6"/>
      <c r="C694" s="6"/>
      <c r="D694" s="6"/>
      <c r="E694" s="6"/>
      <c r="F694" s="6"/>
      <c r="G694" s="6"/>
      <c r="H694" s="6"/>
      <c r="I694" s="6"/>
      <c r="J694" s="6"/>
      <c r="K694" s="6"/>
      <c r="L694" s="6"/>
      <c r="M694" s="6"/>
      <c r="N694" s="6"/>
      <c r="O694" s="6"/>
      <c r="P694" s="6"/>
      <c r="Q694" s="6"/>
      <c r="R694" s="6"/>
      <c r="S694" s="6"/>
      <c r="T694" s="6"/>
      <c r="U694" s="6"/>
      <c r="V694" s="6"/>
      <c r="W694" s="6"/>
      <c r="X694" s="6"/>
      <c r="Y694" s="6"/>
      <c r="Z694" s="6"/>
    </row>
    <row r="695" spans="1:26" ht="15.75" customHeight="1">
      <c r="A695" s="6"/>
      <c r="B695" s="6"/>
      <c r="C695" s="6"/>
      <c r="D695" s="6"/>
      <c r="E695" s="6"/>
      <c r="F695" s="6"/>
      <c r="G695" s="6"/>
      <c r="H695" s="6"/>
      <c r="I695" s="6"/>
      <c r="J695" s="6"/>
      <c r="K695" s="6"/>
      <c r="L695" s="6"/>
      <c r="M695" s="6"/>
      <c r="N695" s="6"/>
      <c r="O695" s="6"/>
      <c r="P695" s="6"/>
      <c r="Q695" s="6"/>
      <c r="R695" s="6"/>
      <c r="S695" s="6"/>
      <c r="T695" s="6"/>
      <c r="U695" s="6"/>
      <c r="V695" s="6"/>
      <c r="W695" s="6"/>
      <c r="X695" s="6"/>
      <c r="Y695" s="6"/>
      <c r="Z695" s="6"/>
    </row>
    <row r="696" spans="1:26" ht="15.75" customHeight="1">
      <c r="A696" s="6"/>
      <c r="B696" s="6"/>
      <c r="C696" s="6"/>
      <c r="D696" s="6"/>
      <c r="E696" s="6"/>
      <c r="F696" s="6"/>
      <c r="G696" s="6"/>
      <c r="H696" s="6"/>
      <c r="I696" s="6"/>
      <c r="J696" s="6"/>
      <c r="K696" s="6"/>
      <c r="L696" s="6"/>
      <c r="M696" s="6"/>
      <c r="N696" s="6"/>
      <c r="O696" s="6"/>
      <c r="P696" s="6"/>
      <c r="Q696" s="6"/>
      <c r="R696" s="6"/>
      <c r="S696" s="6"/>
      <c r="T696" s="6"/>
      <c r="U696" s="6"/>
      <c r="V696" s="6"/>
      <c r="W696" s="6"/>
      <c r="X696" s="6"/>
      <c r="Y696" s="6"/>
      <c r="Z696" s="6"/>
    </row>
    <row r="697" spans="1:26" ht="15.75" customHeight="1">
      <c r="A697" s="6"/>
      <c r="B697" s="6"/>
      <c r="C697" s="6"/>
      <c r="D697" s="6"/>
      <c r="E697" s="6"/>
      <c r="F697" s="6"/>
      <c r="G697" s="6"/>
      <c r="H697" s="6"/>
      <c r="I697" s="6"/>
      <c r="J697" s="6"/>
      <c r="K697" s="6"/>
      <c r="L697" s="6"/>
      <c r="M697" s="6"/>
      <c r="N697" s="6"/>
      <c r="O697" s="6"/>
      <c r="P697" s="6"/>
      <c r="Q697" s="6"/>
      <c r="R697" s="6"/>
      <c r="S697" s="6"/>
      <c r="T697" s="6"/>
      <c r="U697" s="6"/>
      <c r="V697" s="6"/>
      <c r="W697" s="6"/>
      <c r="X697" s="6"/>
      <c r="Y697" s="6"/>
      <c r="Z697" s="6"/>
    </row>
    <row r="698" spans="1:26" ht="15.75" customHeight="1">
      <c r="A698" s="6"/>
      <c r="B698" s="6"/>
      <c r="C698" s="6"/>
      <c r="D698" s="6"/>
      <c r="E698" s="6"/>
      <c r="F698" s="6"/>
      <c r="G698" s="6"/>
      <c r="H698" s="6"/>
      <c r="I698" s="6"/>
      <c r="J698" s="6"/>
      <c r="K698" s="6"/>
      <c r="L698" s="6"/>
      <c r="M698" s="6"/>
      <c r="N698" s="6"/>
      <c r="O698" s="6"/>
      <c r="P698" s="6"/>
      <c r="Q698" s="6"/>
      <c r="R698" s="6"/>
      <c r="S698" s="6"/>
      <c r="T698" s="6"/>
      <c r="U698" s="6"/>
      <c r="V698" s="6"/>
      <c r="W698" s="6"/>
      <c r="X698" s="6"/>
      <c r="Y698" s="6"/>
      <c r="Z698" s="6"/>
    </row>
    <row r="699" spans="1:26" ht="15.75" customHeight="1">
      <c r="A699" s="6"/>
      <c r="B699" s="6"/>
      <c r="C699" s="6"/>
      <c r="D699" s="6"/>
      <c r="E699" s="6"/>
      <c r="F699" s="6"/>
      <c r="G699" s="6"/>
      <c r="H699" s="6"/>
      <c r="I699" s="6"/>
      <c r="J699" s="6"/>
      <c r="K699" s="6"/>
      <c r="L699" s="6"/>
      <c r="M699" s="6"/>
      <c r="N699" s="6"/>
      <c r="O699" s="6"/>
      <c r="P699" s="6"/>
      <c r="Q699" s="6"/>
      <c r="R699" s="6"/>
      <c r="S699" s="6"/>
      <c r="T699" s="6"/>
      <c r="U699" s="6"/>
      <c r="V699" s="6"/>
      <c r="W699" s="6"/>
      <c r="X699" s="6"/>
      <c r="Y699" s="6"/>
      <c r="Z699" s="6"/>
    </row>
    <row r="700" spans="1:26" ht="15.75" customHeight="1">
      <c r="A700" s="6"/>
      <c r="B700" s="6"/>
      <c r="C700" s="6"/>
      <c r="D700" s="6"/>
      <c r="E700" s="6"/>
      <c r="F700" s="6"/>
      <c r="G700" s="6"/>
      <c r="H700" s="6"/>
      <c r="I700" s="6"/>
      <c r="J700" s="6"/>
      <c r="K700" s="6"/>
      <c r="L700" s="6"/>
      <c r="M700" s="6"/>
      <c r="N700" s="6"/>
      <c r="O700" s="6"/>
      <c r="P700" s="6"/>
      <c r="Q700" s="6"/>
      <c r="R700" s="6"/>
      <c r="S700" s="6"/>
      <c r="T700" s="6"/>
      <c r="U700" s="6"/>
      <c r="V700" s="6"/>
      <c r="W700" s="6"/>
      <c r="X700" s="6"/>
      <c r="Y700" s="6"/>
      <c r="Z700" s="6"/>
    </row>
    <row r="701" spans="1:26" ht="15.75" customHeight="1">
      <c r="A701" s="6"/>
      <c r="B701" s="6"/>
      <c r="C701" s="6"/>
      <c r="D701" s="6"/>
      <c r="E701" s="6"/>
      <c r="F701" s="6"/>
      <c r="G701" s="6"/>
      <c r="H701" s="6"/>
      <c r="I701" s="6"/>
      <c r="J701" s="6"/>
      <c r="K701" s="6"/>
      <c r="L701" s="6"/>
      <c r="M701" s="6"/>
      <c r="N701" s="6"/>
      <c r="O701" s="6"/>
      <c r="P701" s="6"/>
      <c r="Q701" s="6"/>
      <c r="R701" s="6"/>
      <c r="S701" s="6"/>
      <c r="T701" s="6"/>
      <c r="U701" s="6"/>
      <c r="V701" s="6"/>
      <c r="W701" s="6"/>
      <c r="X701" s="6"/>
      <c r="Y701" s="6"/>
      <c r="Z701" s="6"/>
    </row>
    <row r="702" spans="1:26" ht="15.75" customHeight="1">
      <c r="A702" s="6"/>
      <c r="B702" s="6"/>
      <c r="C702" s="6"/>
      <c r="D702" s="6"/>
      <c r="E702" s="6"/>
      <c r="F702" s="6"/>
      <c r="G702" s="6"/>
      <c r="H702" s="6"/>
      <c r="I702" s="6"/>
      <c r="J702" s="6"/>
      <c r="K702" s="6"/>
      <c r="L702" s="6"/>
      <c r="M702" s="6"/>
      <c r="N702" s="6"/>
      <c r="O702" s="6"/>
      <c r="P702" s="6"/>
      <c r="Q702" s="6"/>
      <c r="R702" s="6"/>
      <c r="S702" s="6"/>
      <c r="T702" s="6"/>
      <c r="U702" s="6"/>
      <c r="V702" s="6"/>
      <c r="W702" s="6"/>
      <c r="X702" s="6"/>
      <c r="Y702" s="6"/>
      <c r="Z702" s="6"/>
    </row>
    <row r="703" spans="1:26" ht="15.75" customHeight="1">
      <c r="A703" s="6"/>
      <c r="B703" s="6"/>
      <c r="C703" s="6"/>
      <c r="D703" s="6"/>
      <c r="E703" s="6"/>
      <c r="F703" s="6"/>
      <c r="G703" s="6"/>
      <c r="H703" s="6"/>
      <c r="I703" s="6"/>
      <c r="J703" s="6"/>
      <c r="K703" s="6"/>
      <c r="L703" s="6"/>
      <c r="M703" s="6"/>
      <c r="N703" s="6"/>
      <c r="O703" s="6"/>
      <c r="P703" s="6"/>
      <c r="Q703" s="6"/>
      <c r="R703" s="6"/>
      <c r="S703" s="6"/>
      <c r="T703" s="6"/>
      <c r="U703" s="6"/>
      <c r="V703" s="6"/>
      <c r="W703" s="6"/>
      <c r="X703" s="6"/>
      <c r="Y703" s="6"/>
      <c r="Z703" s="6"/>
    </row>
    <row r="704" spans="1:26" ht="15.75" customHeight="1">
      <c r="A704" s="6"/>
      <c r="B704" s="6"/>
      <c r="C704" s="6"/>
      <c r="D704" s="6"/>
      <c r="E704" s="6"/>
      <c r="F704" s="6"/>
      <c r="G704" s="6"/>
      <c r="H704" s="6"/>
      <c r="I704" s="6"/>
      <c r="J704" s="6"/>
      <c r="K704" s="6"/>
      <c r="L704" s="6"/>
      <c r="M704" s="6"/>
      <c r="N704" s="6"/>
      <c r="O704" s="6"/>
      <c r="P704" s="6"/>
      <c r="Q704" s="6"/>
      <c r="R704" s="6"/>
      <c r="S704" s="6"/>
      <c r="T704" s="6"/>
      <c r="U704" s="6"/>
      <c r="V704" s="6"/>
      <c r="W704" s="6"/>
      <c r="X704" s="6"/>
      <c r="Y704" s="6"/>
      <c r="Z704" s="6"/>
    </row>
    <row r="705" spans="1:26" ht="15.75" customHeight="1">
      <c r="A705" s="6"/>
      <c r="B705" s="6"/>
      <c r="C705" s="6"/>
      <c r="D705" s="6"/>
      <c r="E705" s="6"/>
      <c r="F705" s="6"/>
      <c r="G705" s="6"/>
      <c r="H705" s="6"/>
      <c r="I705" s="6"/>
      <c r="J705" s="6"/>
      <c r="K705" s="6"/>
      <c r="L705" s="6"/>
      <c r="M705" s="6"/>
      <c r="N705" s="6"/>
      <c r="O705" s="6"/>
      <c r="P705" s="6"/>
      <c r="Q705" s="6"/>
      <c r="R705" s="6"/>
      <c r="S705" s="6"/>
      <c r="T705" s="6"/>
      <c r="U705" s="6"/>
      <c r="V705" s="6"/>
      <c r="W705" s="6"/>
      <c r="X705" s="6"/>
      <c r="Y705" s="6"/>
      <c r="Z705" s="6"/>
    </row>
    <row r="706" spans="1:26" ht="15.75" customHeight="1">
      <c r="A706" s="6"/>
      <c r="B706" s="6"/>
      <c r="C706" s="6"/>
      <c r="D706" s="6"/>
      <c r="E706" s="6"/>
      <c r="F706" s="6"/>
      <c r="G706" s="6"/>
      <c r="H706" s="6"/>
      <c r="I706" s="6"/>
      <c r="J706" s="6"/>
      <c r="K706" s="6"/>
      <c r="L706" s="6"/>
      <c r="M706" s="6"/>
      <c r="N706" s="6"/>
      <c r="O706" s="6"/>
      <c r="P706" s="6"/>
      <c r="Q706" s="6"/>
      <c r="R706" s="6"/>
      <c r="S706" s="6"/>
      <c r="T706" s="6"/>
      <c r="U706" s="6"/>
      <c r="V706" s="6"/>
      <c r="W706" s="6"/>
      <c r="X706" s="6"/>
      <c r="Y706" s="6"/>
      <c r="Z706" s="6"/>
    </row>
    <row r="707" spans="1:26" ht="15.75" customHeight="1">
      <c r="A707" s="6"/>
      <c r="B707" s="6"/>
      <c r="C707" s="6"/>
      <c r="D707" s="6"/>
      <c r="E707" s="6"/>
      <c r="F707" s="6"/>
      <c r="G707" s="6"/>
      <c r="H707" s="6"/>
      <c r="I707" s="6"/>
      <c r="J707" s="6"/>
      <c r="K707" s="6"/>
      <c r="L707" s="6"/>
      <c r="M707" s="6"/>
      <c r="N707" s="6"/>
      <c r="O707" s="6"/>
      <c r="P707" s="6"/>
      <c r="Q707" s="6"/>
      <c r="R707" s="6"/>
      <c r="S707" s="6"/>
      <c r="T707" s="6"/>
      <c r="U707" s="6"/>
      <c r="V707" s="6"/>
      <c r="W707" s="6"/>
      <c r="X707" s="6"/>
      <c r="Y707" s="6"/>
      <c r="Z707" s="6"/>
    </row>
    <row r="708" spans="1:26" ht="15.75" customHeight="1">
      <c r="A708" s="6"/>
      <c r="B708" s="6"/>
      <c r="C708" s="6"/>
      <c r="D708" s="6"/>
      <c r="E708" s="6"/>
      <c r="F708" s="6"/>
      <c r="G708" s="6"/>
      <c r="H708" s="6"/>
      <c r="I708" s="6"/>
      <c r="J708" s="6"/>
      <c r="K708" s="6"/>
      <c r="L708" s="6"/>
      <c r="M708" s="6"/>
      <c r="N708" s="6"/>
      <c r="O708" s="6"/>
      <c r="P708" s="6"/>
      <c r="Q708" s="6"/>
      <c r="R708" s="6"/>
      <c r="S708" s="6"/>
      <c r="T708" s="6"/>
      <c r="U708" s="6"/>
      <c r="V708" s="6"/>
      <c r="W708" s="6"/>
      <c r="X708" s="6"/>
      <c r="Y708" s="6"/>
      <c r="Z708" s="6"/>
    </row>
    <row r="709" spans="1:26" ht="15.75" customHeight="1">
      <c r="A709" s="6"/>
      <c r="B709" s="6"/>
      <c r="C709" s="6"/>
      <c r="D709" s="6"/>
      <c r="E709" s="6"/>
      <c r="F709" s="6"/>
      <c r="G709" s="6"/>
      <c r="H709" s="6"/>
      <c r="I709" s="6"/>
      <c r="J709" s="6"/>
      <c r="K709" s="6"/>
      <c r="L709" s="6"/>
      <c r="M709" s="6"/>
      <c r="N709" s="6"/>
      <c r="O709" s="6"/>
      <c r="P709" s="6"/>
      <c r="Q709" s="6"/>
      <c r="R709" s="6"/>
      <c r="S709" s="6"/>
      <c r="T709" s="6"/>
      <c r="U709" s="6"/>
      <c r="V709" s="6"/>
      <c r="W709" s="6"/>
      <c r="X709" s="6"/>
      <c r="Y709" s="6"/>
      <c r="Z709" s="6"/>
    </row>
    <row r="710" spans="1:26" ht="15.75" customHeight="1">
      <c r="A710" s="6"/>
      <c r="B710" s="6"/>
      <c r="C710" s="6"/>
      <c r="D710" s="6"/>
      <c r="E710" s="6"/>
      <c r="F710" s="6"/>
      <c r="G710" s="6"/>
      <c r="H710" s="6"/>
      <c r="I710" s="6"/>
      <c r="J710" s="6"/>
      <c r="K710" s="6"/>
      <c r="L710" s="6"/>
      <c r="M710" s="6"/>
      <c r="N710" s="6"/>
      <c r="O710" s="6"/>
      <c r="P710" s="6"/>
      <c r="Q710" s="6"/>
      <c r="R710" s="6"/>
      <c r="S710" s="6"/>
      <c r="T710" s="6"/>
      <c r="U710" s="6"/>
      <c r="V710" s="6"/>
      <c r="W710" s="6"/>
      <c r="X710" s="6"/>
      <c r="Y710" s="6"/>
      <c r="Z710" s="6"/>
    </row>
    <row r="711" spans="1:26" ht="15.75" customHeight="1">
      <c r="A711" s="6"/>
      <c r="B711" s="6"/>
      <c r="C711" s="6"/>
      <c r="D711" s="6"/>
      <c r="E711" s="6"/>
      <c r="F711" s="6"/>
      <c r="G711" s="6"/>
      <c r="H711" s="6"/>
      <c r="I711" s="6"/>
      <c r="J711" s="6"/>
      <c r="K711" s="6"/>
      <c r="L711" s="6"/>
      <c r="M711" s="6"/>
      <c r="N711" s="6"/>
      <c r="O711" s="6"/>
      <c r="P711" s="6"/>
      <c r="Q711" s="6"/>
      <c r="R711" s="6"/>
      <c r="S711" s="6"/>
      <c r="T711" s="6"/>
      <c r="U711" s="6"/>
      <c r="V711" s="6"/>
      <c r="W711" s="6"/>
      <c r="X711" s="6"/>
      <c r="Y711" s="6"/>
      <c r="Z711" s="6"/>
    </row>
    <row r="712" spans="1:26" ht="15.75" customHeight="1">
      <c r="A712" s="6"/>
      <c r="B712" s="6"/>
      <c r="C712" s="6"/>
      <c r="D712" s="6"/>
      <c r="E712" s="6"/>
      <c r="F712" s="6"/>
      <c r="G712" s="6"/>
      <c r="H712" s="6"/>
      <c r="I712" s="6"/>
      <c r="J712" s="6"/>
      <c r="K712" s="6"/>
      <c r="L712" s="6"/>
      <c r="M712" s="6"/>
      <c r="N712" s="6"/>
      <c r="O712" s="6"/>
      <c r="P712" s="6"/>
      <c r="Q712" s="6"/>
      <c r="R712" s="6"/>
      <c r="S712" s="6"/>
      <c r="T712" s="6"/>
      <c r="U712" s="6"/>
      <c r="V712" s="6"/>
      <c r="W712" s="6"/>
      <c r="X712" s="6"/>
      <c r="Y712" s="6"/>
      <c r="Z712" s="6"/>
    </row>
    <row r="713" spans="1:26" ht="15.75" customHeight="1">
      <c r="A713" s="6"/>
      <c r="B713" s="6"/>
      <c r="C713" s="6"/>
      <c r="D713" s="6"/>
      <c r="E713" s="6"/>
      <c r="F713" s="6"/>
      <c r="G713" s="6"/>
      <c r="H713" s="6"/>
      <c r="I713" s="6"/>
      <c r="J713" s="6"/>
      <c r="K713" s="6"/>
      <c r="L713" s="6"/>
      <c r="M713" s="6"/>
      <c r="N713" s="6"/>
      <c r="O713" s="6"/>
      <c r="P713" s="6"/>
      <c r="Q713" s="6"/>
      <c r="R713" s="6"/>
      <c r="S713" s="6"/>
      <c r="T713" s="6"/>
      <c r="U713" s="6"/>
      <c r="V713" s="6"/>
      <c r="W713" s="6"/>
      <c r="X713" s="6"/>
      <c r="Y713" s="6"/>
      <c r="Z713" s="6"/>
    </row>
    <row r="714" spans="1:26" ht="15.75" customHeight="1">
      <c r="A714" s="6"/>
      <c r="B714" s="6"/>
      <c r="C714" s="6"/>
      <c r="D714" s="6"/>
      <c r="E714" s="6"/>
      <c r="F714" s="6"/>
      <c r="G714" s="6"/>
      <c r="H714" s="6"/>
      <c r="I714" s="6"/>
      <c r="J714" s="6"/>
      <c r="K714" s="6"/>
      <c r="L714" s="6"/>
      <c r="M714" s="6"/>
      <c r="N714" s="6"/>
      <c r="O714" s="6"/>
      <c r="P714" s="6"/>
      <c r="Q714" s="6"/>
      <c r="R714" s="6"/>
      <c r="S714" s="6"/>
      <c r="T714" s="6"/>
      <c r="U714" s="6"/>
      <c r="V714" s="6"/>
      <c r="W714" s="6"/>
      <c r="X714" s="6"/>
      <c r="Y714" s="6"/>
      <c r="Z714" s="6"/>
    </row>
    <row r="715" spans="1:26" ht="15.75" customHeight="1">
      <c r="A715" s="6"/>
      <c r="B715" s="6"/>
      <c r="C715" s="6"/>
      <c r="D715" s="6"/>
      <c r="E715" s="6"/>
      <c r="F715" s="6"/>
      <c r="G715" s="6"/>
      <c r="H715" s="6"/>
      <c r="I715" s="6"/>
      <c r="J715" s="6"/>
      <c r="K715" s="6"/>
      <c r="L715" s="6"/>
      <c r="M715" s="6"/>
      <c r="N715" s="6"/>
      <c r="O715" s="6"/>
      <c r="P715" s="6"/>
      <c r="Q715" s="6"/>
      <c r="R715" s="6"/>
      <c r="S715" s="6"/>
      <c r="T715" s="6"/>
      <c r="U715" s="6"/>
      <c r="V715" s="6"/>
      <c r="W715" s="6"/>
      <c r="X715" s="6"/>
      <c r="Y715" s="6"/>
      <c r="Z715" s="6"/>
    </row>
    <row r="716" spans="1:26" ht="15.75" customHeight="1">
      <c r="A716" s="6"/>
      <c r="B716" s="6"/>
      <c r="C716" s="6"/>
      <c r="D716" s="6"/>
      <c r="E716" s="6"/>
      <c r="F716" s="6"/>
      <c r="G716" s="6"/>
      <c r="H716" s="6"/>
      <c r="I716" s="6"/>
      <c r="J716" s="6"/>
      <c r="K716" s="6"/>
      <c r="L716" s="6"/>
      <c r="M716" s="6"/>
      <c r="N716" s="6"/>
      <c r="O716" s="6"/>
      <c r="P716" s="6"/>
      <c r="Q716" s="6"/>
      <c r="R716" s="6"/>
      <c r="S716" s="6"/>
      <c r="T716" s="6"/>
      <c r="U716" s="6"/>
      <c r="V716" s="6"/>
      <c r="W716" s="6"/>
      <c r="X716" s="6"/>
      <c r="Y716" s="6"/>
      <c r="Z716" s="6"/>
    </row>
    <row r="717" spans="1:26" ht="15.75" customHeight="1">
      <c r="A717" s="6"/>
      <c r="B717" s="6"/>
      <c r="C717" s="6"/>
      <c r="D717" s="6"/>
      <c r="E717" s="6"/>
      <c r="F717" s="6"/>
      <c r="G717" s="6"/>
      <c r="H717" s="6"/>
      <c r="I717" s="6"/>
      <c r="J717" s="6"/>
      <c r="K717" s="6"/>
      <c r="L717" s="6"/>
      <c r="M717" s="6"/>
      <c r="N717" s="6"/>
      <c r="O717" s="6"/>
      <c r="P717" s="6"/>
      <c r="Q717" s="6"/>
      <c r="R717" s="6"/>
      <c r="S717" s="6"/>
      <c r="T717" s="6"/>
      <c r="U717" s="6"/>
      <c r="V717" s="6"/>
      <c r="W717" s="6"/>
      <c r="X717" s="6"/>
      <c r="Y717" s="6"/>
      <c r="Z717" s="6"/>
    </row>
    <row r="718" spans="1:26" ht="15.75" customHeight="1">
      <c r="A718" s="6"/>
      <c r="B718" s="6"/>
      <c r="C718" s="6"/>
      <c r="D718" s="6"/>
      <c r="E718" s="6"/>
      <c r="F718" s="6"/>
      <c r="G718" s="6"/>
      <c r="H718" s="6"/>
      <c r="I718" s="6"/>
      <c r="J718" s="6"/>
      <c r="K718" s="6"/>
      <c r="L718" s="6"/>
      <c r="M718" s="6"/>
      <c r="N718" s="6"/>
      <c r="O718" s="6"/>
      <c r="P718" s="6"/>
      <c r="Q718" s="6"/>
      <c r="R718" s="6"/>
      <c r="S718" s="6"/>
      <c r="T718" s="6"/>
      <c r="U718" s="6"/>
      <c r="V718" s="6"/>
      <c r="W718" s="6"/>
      <c r="X718" s="6"/>
      <c r="Y718" s="6"/>
      <c r="Z718" s="6"/>
    </row>
    <row r="719" spans="1:26" ht="15.75" customHeight="1">
      <c r="A719" s="6"/>
      <c r="B719" s="6"/>
      <c r="C719" s="6"/>
      <c r="D719" s="6"/>
      <c r="E719" s="6"/>
      <c r="F719" s="6"/>
      <c r="G719" s="6"/>
      <c r="H719" s="6"/>
      <c r="I719" s="6"/>
      <c r="J719" s="6"/>
      <c r="K719" s="6"/>
      <c r="L719" s="6"/>
      <c r="M719" s="6"/>
      <c r="N719" s="6"/>
      <c r="O719" s="6"/>
      <c r="P719" s="6"/>
      <c r="Q719" s="6"/>
      <c r="R719" s="6"/>
      <c r="S719" s="6"/>
      <c r="T719" s="6"/>
      <c r="U719" s="6"/>
      <c r="V719" s="6"/>
      <c r="W719" s="6"/>
      <c r="X719" s="6"/>
      <c r="Y719" s="6"/>
      <c r="Z719" s="6"/>
    </row>
    <row r="720" spans="1:26" ht="15.75" customHeight="1">
      <c r="A720" s="6"/>
      <c r="B720" s="6"/>
      <c r="C720" s="6"/>
      <c r="D720" s="6"/>
      <c r="E720" s="6"/>
      <c r="F720" s="6"/>
      <c r="G720" s="6"/>
      <c r="H720" s="6"/>
      <c r="I720" s="6"/>
      <c r="J720" s="6"/>
      <c r="K720" s="6"/>
      <c r="L720" s="6"/>
      <c r="M720" s="6"/>
      <c r="N720" s="6"/>
      <c r="O720" s="6"/>
      <c r="P720" s="6"/>
      <c r="Q720" s="6"/>
      <c r="R720" s="6"/>
      <c r="S720" s="6"/>
      <c r="T720" s="6"/>
      <c r="U720" s="6"/>
      <c r="V720" s="6"/>
      <c r="W720" s="6"/>
      <c r="X720" s="6"/>
      <c r="Y720" s="6"/>
      <c r="Z720" s="6"/>
    </row>
    <row r="721" spans="1:26" ht="15.75" customHeight="1">
      <c r="A721" s="6"/>
      <c r="B721" s="6"/>
      <c r="C721" s="6"/>
      <c r="D721" s="6"/>
      <c r="E721" s="6"/>
      <c r="F721" s="6"/>
      <c r="G721" s="6"/>
      <c r="H721" s="6"/>
      <c r="I721" s="6"/>
      <c r="J721" s="6"/>
      <c r="K721" s="6"/>
      <c r="L721" s="6"/>
      <c r="M721" s="6"/>
      <c r="N721" s="6"/>
      <c r="O721" s="6"/>
      <c r="P721" s="6"/>
      <c r="Q721" s="6"/>
      <c r="R721" s="6"/>
      <c r="S721" s="6"/>
      <c r="T721" s="6"/>
      <c r="U721" s="6"/>
      <c r="V721" s="6"/>
      <c r="W721" s="6"/>
      <c r="X721" s="6"/>
      <c r="Y721" s="6"/>
      <c r="Z721" s="6"/>
    </row>
    <row r="722" spans="1:26" ht="15.75" customHeight="1">
      <c r="A722" s="6"/>
      <c r="B722" s="6"/>
      <c r="C722" s="6"/>
      <c r="D722" s="6"/>
      <c r="E722" s="6"/>
      <c r="F722" s="6"/>
      <c r="G722" s="6"/>
      <c r="H722" s="6"/>
      <c r="I722" s="6"/>
      <c r="J722" s="6"/>
      <c r="K722" s="6"/>
      <c r="L722" s="6"/>
      <c r="M722" s="6"/>
      <c r="N722" s="6"/>
      <c r="O722" s="6"/>
      <c r="P722" s="6"/>
      <c r="Q722" s="6"/>
      <c r="R722" s="6"/>
      <c r="S722" s="6"/>
      <c r="T722" s="6"/>
      <c r="U722" s="6"/>
      <c r="V722" s="6"/>
      <c r="W722" s="6"/>
      <c r="X722" s="6"/>
      <c r="Y722" s="6"/>
      <c r="Z722" s="6"/>
    </row>
    <row r="723" spans="1:26" ht="15.75" customHeight="1">
      <c r="A723" s="6"/>
      <c r="B723" s="6"/>
      <c r="C723" s="6"/>
      <c r="D723" s="6"/>
      <c r="E723" s="6"/>
      <c r="F723" s="6"/>
      <c r="G723" s="6"/>
      <c r="H723" s="6"/>
      <c r="I723" s="6"/>
      <c r="J723" s="6"/>
      <c r="K723" s="6"/>
      <c r="L723" s="6"/>
      <c r="M723" s="6"/>
      <c r="N723" s="6"/>
      <c r="O723" s="6"/>
      <c r="P723" s="6"/>
      <c r="Q723" s="6"/>
      <c r="R723" s="6"/>
      <c r="S723" s="6"/>
      <c r="T723" s="6"/>
      <c r="U723" s="6"/>
      <c r="V723" s="6"/>
      <c r="W723" s="6"/>
      <c r="X723" s="6"/>
      <c r="Y723" s="6"/>
      <c r="Z723" s="6"/>
    </row>
    <row r="724" spans="1:26" ht="15.75" customHeight="1">
      <c r="A724" s="6"/>
      <c r="B724" s="6"/>
      <c r="C724" s="6"/>
      <c r="D724" s="6"/>
      <c r="E724" s="6"/>
      <c r="F724" s="6"/>
      <c r="G724" s="6"/>
      <c r="H724" s="6"/>
      <c r="I724" s="6"/>
      <c r="J724" s="6"/>
      <c r="K724" s="6"/>
      <c r="L724" s="6"/>
      <c r="M724" s="6"/>
      <c r="N724" s="6"/>
      <c r="O724" s="6"/>
      <c r="P724" s="6"/>
      <c r="Q724" s="6"/>
      <c r="R724" s="6"/>
      <c r="S724" s="6"/>
      <c r="T724" s="6"/>
      <c r="U724" s="6"/>
      <c r="V724" s="6"/>
      <c r="W724" s="6"/>
      <c r="X724" s="6"/>
      <c r="Y724" s="6"/>
      <c r="Z724" s="6"/>
    </row>
    <row r="725" spans="1:26" ht="15.75" customHeight="1">
      <c r="A725" s="6"/>
      <c r="B725" s="6"/>
      <c r="C725" s="6"/>
      <c r="D725" s="6"/>
      <c r="E725" s="6"/>
      <c r="F725" s="6"/>
      <c r="G725" s="6"/>
      <c r="H725" s="6"/>
      <c r="I725" s="6"/>
      <c r="J725" s="6"/>
      <c r="K725" s="6"/>
      <c r="L725" s="6"/>
      <c r="M725" s="6"/>
      <c r="N725" s="6"/>
      <c r="O725" s="6"/>
      <c r="P725" s="6"/>
      <c r="Q725" s="6"/>
      <c r="R725" s="6"/>
      <c r="S725" s="6"/>
      <c r="T725" s="6"/>
      <c r="U725" s="6"/>
      <c r="V725" s="6"/>
      <c r="W725" s="6"/>
      <c r="X725" s="6"/>
      <c r="Y725" s="6"/>
      <c r="Z725" s="6"/>
    </row>
    <row r="726" spans="1:26" ht="15.75" customHeight="1">
      <c r="A726" s="6"/>
      <c r="B726" s="6"/>
      <c r="C726" s="6"/>
      <c r="D726" s="6"/>
      <c r="E726" s="6"/>
      <c r="F726" s="6"/>
      <c r="G726" s="6"/>
      <c r="H726" s="6"/>
      <c r="I726" s="6"/>
      <c r="J726" s="6"/>
      <c r="K726" s="6"/>
      <c r="L726" s="6"/>
      <c r="M726" s="6"/>
      <c r="N726" s="6"/>
      <c r="O726" s="6"/>
      <c r="P726" s="6"/>
      <c r="Q726" s="6"/>
      <c r="R726" s="6"/>
      <c r="S726" s="6"/>
      <c r="T726" s="6"/>
      <c r="U726" s="6"/>
      <c r="V726" s="6"/>
      <c r="W726" s="6"/>
      <c r="X726" s="6"/>
      <c r="Y726" s="6"/>
      <c r="Z726" s="6"/>
    </row>
    <row r="727" spans="1:26" ht="15.75" customHeight="1">
      <c r="A727" s="6"/>
      <c r="B727" s="6"/>
      <c r="C727" s="6"/>
      <c r="D727" s="6"/>
      <c r="E727" s="6"/>
      <c r="F727" s="6"/>
      <c r="G727" s="6"/>
      <c r="H727" s="6"/>
      <c r="I727" s="6"/>
      <c r="J727" s="6"/>
      <c r="K727" s="6"/>
      <c r="L727" s="6"/>
      <c r="M727" s="6"/>
      <c r="N727" s="6"/>
      <c r="O727" s="6"/>
      <c r="P727" s="6"/>
      <c r="Q727" s="6"/>
      <c r="R727" s="6"/>
      <c r="S727" s="6"/>
      <c r="T727" s="6"/>
      <c r="U727" s="6"/>
      <c r="V727" s="6"/>
      <c r="W727" s="6"/>
      <c r="X727" s="6"/>
      <c r="Y727" s="6"/>
      <c r="Z727" s="6"/>
    </row>
    <row r="728" spans="1:26" ht="15.75" customHeight="1">
      <c r="A728" s="6"/>
      <c r="B728" s="6"/>
      <c r="C728" s="6"/>
      <c r="D728" s="6"/>
      <c r="E728" s="6"/>
      <c r="F728" s="6"/>
      <c r="G728" s="6"/>
      <c r="H728" s="6"/>
      <c r="I728" s="6"/>
      <c r="J728" s="6"/>
      <c r="K728" s="6"/>
      <c r="L728" s="6"/>
      <c r="M728" s="6"/>
      <c r="N728" s="6"/>
      <c r="O728" s="6"/>
      <c r="P728" s="6"/>
      <c r="Q728" s="6"/>
      <c r="R728" s="6"/>
      <c r="S728" s="6"/>
      <c r="T728" s="6"/>
      <c r="U728" s="6"/>
      <c r="V728" s="6"/>
      <c r="W728" s="6"/>
      <c r="X728" s="6"/>
      <c r="Y728" s="6"/>
      <c r="Z728" s="6"/>
    </row>
    <row r="729" spans="1:26" ht="15.75" customHeight="1">
      <c r="A729" s="6"/>
      <c r="B729" s="6"/>
      <c r="C729" s="6"/>
      <c r="D729" s="6"/>
      <c r="E729" s="6"/>
      <c r="F729" s="6"/>
      <c r="G729" s="6"/>
      <c r="H729" s="6"/>
      <c r="I729" s="6"/>
      <c r="J729" s="6"/>
      <c r="K729" s="6"/>
      <c r="L729" s="6"/>
      <c r="M729" s="6"/>
      <c r="N729" s="6"/>
      <c r="O729" s="6"/>
      <c r="P729" s="6"/>
      <c r="Q729" s="6"/>
      <c r="R729" s="6"/>
      <c r="S729" s="6"/>
      <c r="T729" s="6"/>
      <c r="U729" s="6"/>
      <c r="V729" s="6"/>
      <c r="W729" s="6"/>
      <c r="X729" s="6"/>
      <c r="Y729" s="6"/>
      <c r="Z729" s="6"/>
    </row>
    <row r="730" spans="1:26" ht="15.75" customHeight="1">
      <c r="A730" s="6"/>
      <c r="B730" s="6"/>
      <c r="C730" s="6"/>
      <c r="D730" s="6"/>
      <c r="E730" s="6"/>
      <c r="F730" s="6"/>
      <c r="G730" s="6"/>
      <c r="H730" s="6"/>
      <c r="I730" s="6"/>
      <c r="J730" s="6"/>
      <c r="K730" s="6"/>
      <c r="L730" s="6"/>
      <c r="M730" s="6"/>
      <c r="N730" s="6"/>
      <c r="O730" s="6"/>
      <c r="P730" s="6"/>
      <c r="Q730" s="6"/>
      <c r="R730" s="6"/>
      <c r="S730" s="6"/>
      <c r="T730" s="6"/>
      <c r="U730" s="6"/>
      <c r="V730" s="6"/>
      <c r="W730" s="6"/>
      <c r="X730" s="6"/>
      <c r="Y730" s="6"/>
      <c r="Z730" s="6"/>
    </row>
    <row r="731" spans="1:26" ht="15.75" customHeight="1">
      <c r="A731" s="6"/>
      <c r="B731" s="6"/>
      <c r="C731" s="6"/>
      <c r="D731" s="6"/>
      <c r="E731" s="6"/>
      <c r="F731" s="6"/>
      <c r="G731" s="6"/>
      <c r="H731" s="6"/>
      <c r="I731" s="6"/>
      <c r="J731" s="6"/>
      <c r="K731" s="6"/>
      <c r="L731" s="6"/>
      <c r="M731" s="6"/>
      <c r="N731" s="6"/>
      <c r="O731" s="6"/>
      <c r="P731" s="6"/>
      <c r="Q731" s="6"/>
      <c r="R731" s="6"/>
      <c r="S731" s="6"/>
      <c r="T731" s="6"/>
      <c r="U731" s="6"/>
      <c r="V731" s="6"/>
      <c r="W731" s="6"/>
      <c r="X731" s="6"/>
      <c r="Y731" s="6"/>
      <c r="Z731" s="6"/>
    </row>
    <row r="732" spans="1:26" ht="15.75" customHeight="1">
      <c r="A732" s="6"/>
      <c r="B732" s="6"/>
      <c r="C732" s="6"/>
      <c r="D732" s="6"/>
      <c r="E732" s="6"/>
      <c r="F732" s="6"/>
      <c r="G732" s="6"/>
      <c r="H732" s="6"/>
      <c r="I732" s="6"/>
      <c r="J732" s="6"/>
      <c r="K732" s="6"/>
      <c r="L732" s="6"/>
      <c r="M732" s="6"/>
      <c r="N732" s="6"/>
      <c r="O732" s="6"/>
      <c r="P732" s="6"/>
      <c r="Q732" s="6"/>
      <c r="R732" s="6"/>
      <c r="S732" s="6"/>
      <c r="T732" s="6"/>
      <c r="U732" s="6"/>
      <c r="V732" s="6"/>
      <c r="W732" s="6"/>
      <c r="X732" s="6"/>
      <c r="Y732" s="6"/>
      <c r="Z732" s="6"/>
    </row>
    <row r="733" spans="1:26" ht="15.75" customHeight="1">
      <c r="A733" s="6"/>
      <c r="B733" s="6"/>
      <c r="C733" s="6"/>
      <c r="D733" s="6"/>
      <c r="E733" s="6"/>
      <c r="F733" s="6"/>
      <c r="G733" s="6"/>
      <c r="H733" s="6"/>
      <c r="I733" s="6"/>
      <c r="J733" s="6"/>
      <c r="K733" s="6"/>
      <c r="L733" s="6"/>
      <c r="M733" s="6"/>
      <c r="N733" s="6"/>
      <c r="O733" s="6"/>
      <c r="P733" s="6"/>
      <c r="Q733" s="6"/>
      <c r="R733" s="6"/>
      <c r="S733" s="6"/>
      <c r="T733" s="6"/>
      <c r="U733" s="6"/>
      <c r="V733" s="6"/>
      <c r="W733" s="6"/>
      <c r="X733" s="6"/>
      <c r="Y733" s="6"/>
      <c r="Z733" s="6"/>
    </row>
    <row r="734" spans="1:26" ht="15.75" customHeight="1">
      <c r="A734" s="6"/>
      <c r="B734" s="6"/>
      <c r="C734" s="6"/>
      <c r="D734" s="6"/>
      <c r="E734" s="6"/>
      <c r="F734" s="6"/>
      <c r="G734" s="6"/>
      <c r="H734" s="6"/>
      <c r="I734" s="6"/>
      <c r="J734" s="6"/>
      <c r="K734" s="6"/>
      <c r="L734" s="6"/>
      <c r="M734" s="6"/>
      <c r="N734" s="6"/>
      <c r="O734" s="6"/>
      <c r="P734" s="6"/>
      <c r="Q734" s="6"/>
      <c r="R734" s="6"/>
      <c r="S734" s="6"/>
      <c r="T734" s="6"/>
      <c r="U734" s="6"/>
      <c r="V734" s="6"/>
      <c r="W734" s="6"/>
      <c r="X734" s="6"/>
      <c r="Y734" s="6"/>
      <c r="Z734" s="6"/>
    </row>
    <row r="735" spans="1:26" ht="15.75" customHeight="1">
      <c r="A735" s="6"/>
      <c r="B735" s="6"/>
      <c r="C735" s="6"/>
      <c r="D735" s="6"/>
      <c r="E735" s="6"/>
      <c r="F735" s="6"/>
      <c r="G735" s="6"/>
      <c r="H735" s="6"/>
      <c r="I735" s="6"/>
      <c r="J735" s="6"/>
      <c r="K735" s="6"/>
      <c r="L735" s="6"/>
      <c r="M735" s="6"/>
      <c r="N735" s="6"/>
      <c r="O735" s="6"/>
      <c r="P735" s="6"/>
      <c r="Q735" s="6"/>
      <c r="R735" s="6"/>
      <c r="S735" s="6"/>
      <c r="T735" s="6"/>
      <c r="U735" s="6"/>
      <c r="V735" s="6"/>
      <c r="W735" s="6"/>
      <c r="X735" s="6"/>
      <c r="Y735" s="6"/>
      <c r="Z735" s="6"/>
    </row>
    <row r="736" spans="1:26" ht="15.75" customHeight="1">
      <c r="A736" s="6"/>
      <c r="B736" s="6"/>
      <c r="C736" s="6"/>
      <c r="D736" s="6"/>
      <c r="E736" s="6"/>
      <c r="F736" s="6"/>
      <c r="G736" s="6"/>
      <c r="H736" s="6"/>
      <c r="I736" s="6"/>
      <c r="J736" s="6"/>
      <c r="K736" s="6"/>
      <c r="L736" s="6"/>
      <c r="M736" s="6"/>
      <c r="N736" s="6"/>
      <c r="O736" s="6"/>
      <c r="P736" s="6"/>
      <c r="Q736" s="6"/>
      <c r="R736" s="6"/>
      <c r="S736" s="6"/>
      <c r="T736" s="6"/>
      <c r="U736" s="6"/>
      <c r="V736" s="6"/>
      <c r="W736" s="6"/>
      <c r="X736" s="6"/>
      <c r="Y736" s="6"/>
      <c r="Z736" s="6"/>
    </row>
    <row r="737" spans="1:26" ht="15.75" customHeight="1">
      <c r="A737" s="6"/>
      <c r="B737" s="6"/>
      <c r="C737" s="6"/>
      <c r="D737" s="6"/>
      <c r="E737" s="6"/>
      <c r="F737" s="6"/>
      <c r="G737" s="6"/>
      <c r="H737" s="6"/>
      <c r="I737" s="6"/>
      <c r="J737" s="6"/>
      <c r="K737" s="6"/>
      <c r="L737" s="6"/>
      <c r="M737" s="6"/>
      <c r="N737" s="6"/>
      <c r="O737" s="6"/>
      <c r="P737" s="6"/>
      <c r="Q737" s="6"/>
      <c r="R737" s="6"/>
      <c r="S737" s="6"/>
      <c r="T737" s="6"/>
      <c r="U737" s="6"/>
      <c r="V737" s="6"/>
      <c r="W737" s="6"/>
      <c r="X737" s="6"/>
      <c r="Y737" s="6"/>
      <c r="Z737" s="6"/>
    </row>
    <row r="738" spans="1:26" ht="15.75" customHeight="1">
      <c r="A738" s="6"/>
      <c r="B738" s="6"/>
      <c r="C738" s="6"/>
      <c r="D738" s="6"/>
      <c r="E738" s="6"/>
      <c r="F738" s="6"/>
      <c r="G738" s="6"/>
      <c r="H738" s="6"/>
      <c r="I738" s="6"/>
      <c r="J738" s="6"/>
      <c r="K738" s="6"/>
      <c r="L738" s="6"/>
      <c r="M738" s="6"/>
      <c r="N738" s="6"/>
      <c r="O738" s="6"/>
      <c r="P738" s="6"/>
      <c r="Q738" s="6"/>
      <c r="R738" s="6"/>
      <c r="S738" s="6"/>
      <c r="T738" s="6"/>
      <c r="U738" s="6"/>
      <c r="V738" s="6"/>
      <c r="W738" s="6"/>
      <c r="X738" s="6"/>
      <c r="Y738" s="6"/>
      <c r="Z738" s="6"/>
    </row>
    <row r="739" spans="1:26" ht="15.75" customHeight="1">
      <c r="A739" s="6"/>
      <c r="B739" s="6"/>
      <c r="C739" s="6"/>
      <c r="D739" s="6"/>
      <c r="E739" s="6"/>
      <c r="F739" s="6"/>
      <c r="G739" s="6"/>
      <c r="H739" s="6"/>
      <c r="I739" s="6"/>
      <c r="J739" s="6"/>
      <c r="K739" s="6"/>
      <c r="L739" s="6"/>
      <c r="M739" s="6"/>
      <c r="N739" s="6"/>
      <c r="O739" s="6"/>
      <c r="P739" s="6"/>
      <c r="Q739" s="6"/>
      <c r="R739" s="6"/>
      <c r="S739" s="6"/>
      <c r="T739" s="6"/>
      <c r="U739" s="6"/>
      <c r="V739" s="6"/>
      <c r="W739" s="6"/>
      <c r="X739" s="6"/>
      <c r="Y739" s="6"/>
      <c r="Z739" s="6"/>
    </row>
    <row r="740" spans="1:26" ht="15.75" customHeight="1">
      <c r="A740" s="6"/>
      <c r="B740" s="6"/>
      <c r="C740" s="6"/>
      <c r="D740" s="6"/>
      <c r="E740" s="6"/>
      <c r="F740" s="6"/>
      <c r="G740" s="6"/>
      <c r="H740" s="6"/>
      <c r="I740" s="6"/>
      <c r="J740" s="6"/>
      <c r="K740" s="6"/>
      <c r="L740" s="6"/>
      <c r="M740" s="6"/>
      <c r="N740" s="6"/>
      <c r="O740" s="6"/>
      <c r="P740" s="6"/>
      <c r="Q740" s="6"/>
      <c r="R740" s="6"/>
      <c r="S740" s="6"/>
      <c r="T740" s="6"/>
      <c r="U740" s="6"/>
      <c r="V740" s="6"/>
      <c r="W740" s="6"/>
      <c r="X740" s="6"/>
      <c r="Y740" s="6"/>
      <c r="Z740" s="6"/>
    </row>
    <row r="741" spans="1:26" ht="15.75" customHeight="1">
      <c r="A741" s="6"/>
      <c r="B741" s="6"/>
      <c r="C741" s="6"/>
      <c r="D741" s="6"/>
      <c r="E741" s="6"/>
      <c r="F741" s="6"/>
      <c r="G741" s="6"/>
      <c r="H741" s="6"/>
      <c r="I741" s="6"/>
      <c r="J741" s="6"/>
      <c r="K741" s="6"/>
      <c r="L741" s="6"/>
      <c r="M741" s="6"/>
      <c r="N741" s="6"/>
      <c r="O741" s="6"/>
      <c r="P741" s="6"/>
      <c r="Q741" s="6"/>
      <c r="R741" s="6"/>
      <c r="S741" s="6"/>
      <c r="T741" s="6"/>
      <c r="U741" s="6"/>
      <c r="V741" s="6"/>
      <c r="W741" s="6"/>
      <c r="X741" s="6"/>
      <c r="Y741" s="6"/>
      <c r="Z741" s="6"/>
    </row>
    <row r="742" spans="1:26" ht="15.75" customHeight="1">
      <c r="A742" s="6"/>
      <c r="B742" s="6"/>
      <c r="C742" s="6"/>
      <c r="D742" s="6"/>
      <c r="E742" s="6"/>
      <c r="F742" s="6"/>
      <c r="G742" s="6"/>
      <c r="H742" s="6"/>
      <c r="I742" s="6"/>
      <c r="J742" s="6"/>
      <c r="K742" s="6"/>
      <c r="L742" s="6"/>
      <c r="M742" s="6"/>
      <c r="N742" s="6"/>
      <c r="O742" s="6"/>
      <c r="P742" s="6"/>
      <c r="Q742" s="6"/>
      <c r="R742" s="6"/>
      <c r="S742" s="6"/>
      <c r="T742" s="6"/>
      <c r="U742" s="6"/>
      <c r="V742" s="6"/>
      <c r="W742" s="6"/>
      <c r="X742" s="6"/>
      <c r="Y742" s="6"/>
      <c r="Z742" s="6"/>
    </row>
    <row r="743" spans="1:26" ht="15.75" customHeight="1">
      <c r="A743" s="6"/>
      <c r="B743" s="6"/>
      <c r="C743" s="6"/>
      <c r="D743" s="6"/>
      <c r="E743" s="6"/>
      <c r="F743" s="6"/>
      <c r="G743" s="6"/>
      <c r="H743" s="6"/>
      <c r="I743" s="6"/>
      <c r="J743" s="6"/>
      <c r="K743" s="6"/>
      <c r="L743" s="6"/>
      <c r="M743" s="6"/>
      <c r="N743" s="6"/>
      <c r="O743" s="6"/>
      <c r="P743" s="6"/>
      <c r="Q743" s="6"/>
      <c r="R743" s="6"/>
      <c r="S743" s="6"/>
      <c r="T743" s="6"/>
      <c r="U743" s="6"/>
      <c r="V743" s="6"/>
      <c r="W743" s="6"/>
      <c r="X743" s="6"/>
      <c r="Y743" s="6"/>
      <c r="Z743" s="6"/>
    </row>
    <row r="744" spans="1:26" ht="15.75" customHeight="1">
      <c r="A744" s="6"/>
      <c r="B744" s="6"/>
      <c r="C744" s="6"/>
      <c r="D744" s="6"/>
      <c r="E744" s="6"/>
      <c r="F744" s="6"/>
      <c r="G744" s="6"/>
      <c r="H744" s="6"/>
      <c r="I744" s="6"/>
      <c r="J744" s="6"/>
      <c r="K744" s="6"/>
      <c r="L744" s="6"/>
      <c r="M744" s="6"/>
      <c r="N744" s="6"/>
      <c r="O744" s="6"/>
      <c r="P744" s="6"/>
      <c r="Q744" s="6"/>
      <c r="R744" s="6"/>
      <c r="S744" s="6"/>
      <c r="T744" s="6"/>
      <c r="U744" s="6"/>
      <c r="V744" s="6"/>
      <c r="W744" s="6"/>
      <c r="X744" s="6"/>
      <c r="Y744" s="6"/>
      <c r="Z744" s="6"/>
    </row>
    <row r="745" spans="1:26" ht="15.75" customHeight="1">
      <c r="A745" s="6"/>
      <c r="B745" s="6"/>
      <c r="C745" s="6"/>
      <c r="D745" s="6"/>
      <c r="E745" s="6"/>
      <c r="F745" s="6"/>
      <c r="G745" s="6"/>
      <c r="H745" s="6"/>
      <c r="I745" s="6"/>
      <c r="J745" s="6"/>
      <c r="K745" s="6"/>
      <c r="L745" s="6"/>
      <c r="M745" s="6"/>
      <c r="N745" s="6"/>
      <c r="O745" s="6"/>
      <c r="P745" s="6"/>
      <c r="Q745" s="6"/>
      <c r="R745" s="6"/>
      <c r="S745" s="6"/>
      <c r="T745" s="6"/>
      <c r="U745" s="6"/>
      <c r="V745" s="6"/>
      <c r="W745" s="6"/>
      <c r="X745" s="6"/>
      <c r="Y745" s="6"/>
      <c r="Z745" s="6"/>
    </row>
    <row r="746" spans="1:26" ht="15.75" customHeight="1">
      <c r="A746" s="6"/>
      <c r="B746" s="6"/>
      <c r="C746" s="6"/>
      <c r="D746" s="6"/>
      <c r="E746" s="6"/>
      <c r="F746" s="6"/>
      <c r="G746" s="6"/>
      <c r="H746" s="6"/>
      <c r="I746" s="6"/>
      <c r="J746" s="6"/>
      <c r="K746" s="6"/>
      <c r="L746" s="6"/>
      <c r="M746" s="6"/>
      <c r="N746" s="6"/>
      <c r="O746" s="6"/>
      <c r="P746" s="6"/>
      <c r="Q746" s="6"/>
      <c r="R746" s="6"/>
      <c r="S746" s="6"/>
      <c r="T746" s="6"/>
      <c r="U746" s="6"/>
      <c r="V746" s="6"/>
      <c r="W746" s="6"/>
      <c r="X746" s="6"/>
      <c r="Y746" s="6"/>
      <c r="Z746" s="6"/>
    </row>
    <row r="747" spans="1:26" ht="15.75" customHeight="1">
      <c r="A747" s="6"/>
      <c r="B747" s="6"/>
      <c r="C747" s="6"/>
      <c r="D747" s="6"/>
      <c r="E747" s="6"/>
      <c r="F747" s="6"/>
      <c r="G747" s="6"/>
      <c r="H747" s="6"/>
      <c r="I747" s="6"/>
      <c r="J747" s="6"/>
      <c r="K747" s="6"/>
      <c r="L747" s="6"/>
      <c r="M747" s="6"/>
      <c r="N747" s="6"/>
      <c r="O747" s="6"/>
      <c r="P747" s="6"/>
      <c r="Q747" s="6"/>
      <c r="R747" s="6"/>
      <c r="S747" s="6"/>
      <c r="T747" s="6"/>
      <c r="U747" s="6"/>
      <c r="V747" s="6"/>
      <c r="W747" s="6"/>
      <c r="X747" s="6"/>
      <c r="Y747" s="6"/>
      <c r="Z747" s="6"/>
    </row>
    <row r="748" spans="1:26" ht="15.75" customHeight="1">
      <c r="A748" s="6"/>
      <c r="B748" s="6"/>
      <c r="C748" s="6"/>
      <c r="D748" s="6"/>
      <c r="E748" s="6"/>
      <c r="F748" s="6"/>
      <c r="G748" s="6"/>
      <c r="H748" s="6"/>
      <c r="I748" s="6"/>
      <c r="J748" s="6"/>
      <c r="K748" s="6"/>
      <c r="L748" s="6"/>
      <c r="M748" s="6"/>
      <c r="N748" s="6"/>
      <c r="O748" s="6"/>
      <c r="P748" s="6"/>
      <c r="Q748" s="6"/>
      <c r="R748" s="6"/>
      <c r="S748" s="6"/>
      <c r="T748" s="6"/>
      <c r="U748" s="6"/>
      <c r="V748" s="6"/>
      <c r="W748" s="6"/>
      <c r="X748" s="6"/>
      <c r="Y748" s="6"/>
      <c r="Z748" s="6"/>
    </row>
    <row r="749" spans="1:26" ht="15.75" customHeight="1">
      <c r="A749" s="6"/>
      <c r="B749" s="6"/>
      <c r="C749" s="6"/>
      <c r="D749" s="6"/>
      <c r="E749" s="6"/>
      <c r="F749" s="6"/>
      <c r="G749" s="6"/>
      <c r="H749" s="6"/>
      <c r="I749" s="6"/>
      <c r="J749" s="6"/>
      <c r="K749" s="6"/>
      <c r="L749" s="6"/>
      <c r="M749" s="6"/>
      <c r="N749" s="6"/>
      <c r="O749" s="6"/>
      <c r="P749" s="6"/>
      <c r="Q749" s="6"/>
      <c r="R749" s="6"/>
      <c r="S749" s="6"/>
      <c r="T749" s="6"/>
      <c r="U749" s="6"/>
      <c r="V749" s="6"/>
      <c r="W749" s="6"/>
      <c r="X749" s="6"/>
      <c r="Y749" s="6"/>
      <c r="Z749" s="6"/>
    </row>
    <row r="750" spans="1:26" ht="15.75" customHeight="1">
      <c r="A750" s="6"/>
      <c r="B750" s="6"/>
      <c r="C750" s="6"/>
      <c r="D750" s="6"/>
      <c r="E750" s="6"/>
      <c r="F750" s="6"/>
      <c r="G750" s="6"/>
      <c r="H750" s="6"/>
      <c r="I750" s="6"/>
      <c r="J750" s="6"/>
      <c r="K750" s="6"/>
      <c r="L750" s="6"/>
      <c r="M750" s="6"/>
      <c r="N750" s="6"/>
      <c r="O750" s="6"/>
      <c r="P750" s="6"/>
      <c r="Q750" s="6"/>
      <c r="R750" s="6"/>
      <c r="S750" s="6"/>
      <c r="T750" s="6"/>
      <c r="U750" s="6"/>
      <c r="V750" s="6"/>
      <c r="W750" s="6"/>
      <c r="X750" s="6"/>
      <c r="Y750" s="6"/>
      <c r="Z750" s="6"/>
    </row>
    <row r="751" spans="1:26" ht="15.75" customHeight="1">
      <c r="A751" s="6"/>
      <c r="B751" s="6"/>
      <c r="C751" s="6"/>
      <c r="D751" s="6"/>
      <c r="E751" s="6"/>
      <c r="F751" s="6"/>
      <c r="G751" s="6"/>
      <c r="H751" s="6"/>
      <c r="I751" s="6"/>
      <c r="J751" s="6"/>
      <c r="K751" s="6"/>
      <c r="L751" s="6"/>
      <c r="M751" s="6"/>
      <c r="N751" s="6"/>
      <c r="O751" s="6"/>
      <c r="P751" s="6"/>
      <c r="Q751" s="6"/>
      <c r="R751" s="6"/>
      <c r="S751" s="6"/>
      <c r="T751" s="6"/>
      <c r="U751" s="6"/>
      <c r="V751" s="6"/>
      <c r="W751" s="6"/>
      <c r="X751" s="6"/>
      <c r="Y751" s="6"/>
      <c r="Z751" s="6"/>
    </row>
    <row r="752" spans="1:26" ht="15.75" customHeight="1">
      <c r="A752" s="6"/>
      <c r="B752" s="6"/>
      <c r="C752" s="6"/>
      <c r="D752" s="6"/>
      <c r="E752" s="6"/>
      <c r="F752" s="6"/>
      <c r="G752" s="6"/>
      <c r="H752" s="6"/>
      <c r="I752" s="6"/>
      <c r="J752" s="6"/>
      <c r="K752" s="6"/>
      <c r="L752" s="6"/>
      <c r="M752" s="6"/>
      <c r="N752" s="6"/>
      <c r="O752" s="6"/>
      <c r="P752" s="6"/>
      <c r="Q752" s="6"/>
      <c r="R752" s="6"/>
      <c r="S752" s="6"/>
      <c r="T752" s="6"/>
      <c r="U752" s="6"/>
      <c r="V752" s="6"/>
      <c r="W752" s="6"/>
      <c r="X752" s="6"/>
      <c r="Y752" s="6"/>
      <c r="Z752" s="6"/>
    </row>
    <row r="753" spans="1:26" ht="15.75" customHeight="1">
      <c r="A753" s="6"/>
      <c r="B753" s="6"/>
      <c r="C753" s="6"/>
      <c r="D753" s="6"/>
      <c r="E753" s="6"/>
      <c r="F753" s="6"/>
      <c r="G753" s="6"/>
      <c r="H753" s="6"/>
      <c r="I753" s="6"/>
      <c r="J753" s="6"/>
      <c r="K753" s="6"/>
      <c r="L753" s="6"/>
      <c r="M753" s="6"/>
      <c r="N753" s="6"/>
      <c r="O753" s="6"/>
      <c r="P753" s="6"/>
      <c r="Q753" s="6"/>
      <c r="R753" s="6"/>
      <c r="S753" s="6"/>
      <c r="T753" s="6"/>
      <c r="U753" s="6"/>
      <c r="V753" s="6"/>
      <c r="W753" s="6"/>
      <c r="X753" s="6"/>
      <c r="Y753" s="6"/>
      <c r="Z753" s="6"/>
    </row>
    <row r="754" spans="1:26" ht="15.75" customHeight="1">
      <c r="A754" s="6"/>
      <c r="B754" s="6"/>
      <c r="C754" s="6"/>
      <c r="D754" s="6"/>
      <c r="E754" s="6"/>
      <c r="F754" s="6"/>
      <c r="G754" s="6"/>
      <c r="H754" s="6"/>
      <c r="I754" s="6"/>
      <c r="J754" s="6"/>
      <c r="K754" s="6"/>
      <c r="L754" s="6"/>
      <c r="M754" s="6"/>
      <c r="N754" s="6"/>
      <c r="O754" s="6"/>
      <c r="P754" s="6"/>
      <c r="Q754" s="6"/>
      <c r="R754" s="6"/>
      <c r="S754" s="6"/>
      <c r="T754" s="6"/>
      <c r="U754" s="6"/>
      <c r="V754" s="6"/>
      <c r="W754" s="6"/>
      <c r="X754" s="6"/>
      <c r="Y754" s="6"/>
      <c r="Z754" s="6"/>
    </row>
    <row r="755" spans="1:26" ht="15.75" customHeight="1">
      <c r="A755" s="6"/>
      <c r="B755" s="6"/>
      <c r="C755" s="6"/>
      <c r="D755" s="6"/>
      <c r="E755" s="6"/>
      <c r="F755" s="6"/>
      <c r="G755" s="6"/>
      <c r="H755" s="6"/>
      <c r="I755" s="6"/>
      <c r="J755" s="6"/>
      <c r="K755" s="6"/>
      <c r="L755" s="6"/>
      <c r="M755" s="6"/>
      <c r="N755" s="6"/>
      <c r="O755" s="6"/>
      <c r="P755" s="6"/>
      <c r="Q755" s="6"/>
      <c r="R755" s="6"/>
      <c r="S755" s="6"/>
      <c r="T755" s="6"/>
      <c r="U755" s="6"/>
      <c r="V755" s="6"/>
      <c r="W755" s="6"/>
      <c r="X755" s="6"/>
      <c r="Y755" s="6"/>
      <c r="Z755" s="6"/>
    </row>
    <row r="756" spans="1:26" ht="15.75" customHeight="1">
      <c r="A756" s="6"/>
      <c r="B756" s="6"/>
      <c r="C756" s="6"/>
      <c r="D756" s="6"/>
      <c r="E756" s="6"/>
      <c r="F756" s="6"/>
      <c r="G756" s="6"/>
      <c r="H756" s="6"/>
      <c r="I756" s="6"/>
      <c r="J756" s="6"/>
      <c r="K756" s="6"/>
      <c r="L756" s="6"/>
      <c r="M756" s="6"/>
      <c r="N756" s="6"/>
      <c r="O756" s="6"/>
      <c r="P756" s="6"/>
      <c r="Q756" s="6"/>
      <c r="R756" s="6"/>
      <c r="S756" s="6"/>
      <c r="T756" s="6"/>
      <c r="U756" s="6"/>
      <c r="V756" s="6"/>
      <c r="W756" s="6"/>
      <c r="X756" s="6"/>
      <c r="Y756" s="6"/>
      <c r="Z756" s="6"/>
    </row>
    <row r="757" spans="1:26" ht="15.75" customHeight="1">
      <c r="A757" s="6"/>
      <c r="B757" s="6"/>
      <c r="C757" s="6"/>
      <c r="D757" s="6"/>
      <c r="E757" s="6"/>
      <c r="F757" s="6"/>
      <c r="G757" s="6"/>
      <c r="H757" s="6"/>
      <c r="I757" s="6"/>
      <c r="J757" s="6"/>
      <c r="K757" s="6"/>
      <c r="L757" s="6"/>
      <c r="M757" s="6"/>
      <c r="N757" s="6"/>
      <c r="O757" s="6"/>
      <c r="P757" s="6"/>
      <c r="Q757" s="6"/>
      <c r="R757" s="6"/>
      <c r="S757" s="6"/>
      <c r="T757" s="6"/>
      <c r="U757" s="6"/>
      <c r="V757" s="6"/>
      <c r="W757" s="6"/>
      <c r="X757" s="6"/>
      <c r="Y757" s="6"/>
      <c r="Z757" s="6"/>
    </row>
    <row r="758" spans="1:26" ht="15.75" customHeight="1">
      <c r="A758" s="6"/>
      <c r="B758" s="6"/>
      <c r="C758" s="6"/>
      <c r="D758" s="6"/>
      <c r="E758" s="6"/>
      <c r="F758" s="6"/>
      <c r="G758" s="6"/>
      <c r="H758" s="6"/>
      <c r="I758" s="6"/>
      <c r="J758" s="6"/>
      <c r="K758" s="6"/>
      <c r="L758" s="6"/>
      <c r="M758" s="6"/>
      <c r="N758" s="6"/>
      <c r="O758" s="6"/>
      <c r="P758" s="6"/>
      <c r="Q758" s="6"/>
      <c r="R758" s="6"/>
      <c r="S758" s="6"/>
      <c r="T758" s="6"/>
      <c r="U758" s="6"/>
      <c r="V758" s="6"/>
      <c r="W758" s="6"/>
      <c r="X758" s="6"/>
      <c r="Y758" s="6"/>
      <c r="Z758" s="6"/>
    </row>
    <row r="759" spans="1:26" ht="15.75" customHeight="1">
      <c r="A759" s="6"/>
      <c r="B759" s="6"/>
      <c r="C759" s="6"/>
      <c r="D759" s="6"/>
      <c r="E759" s="6"/>
      <c r="F759" s="6"/>
      <c r="G759" s="6"/>
      <c r="H759" s="6"/>
      <c r="I759" s="6"/>
      <c r="J759" s="6"/>
      <c r="K759" s="6"/>
      <c r="L759" s="6"/>
      <c r="M759" s="6"/>
      <c r="N759" s="6"/>
      <c r="O759" s="6"/>
      <c r="P759" s="6"/>
      <c r="Q759" s="6"/>
      <c r="R759" s="6"/>
      <c r="S759" s="6"/>
      <c r="T759" s="6"/>
      <c r="U759" s="6"/>
      <c r="V759" s="6"/>
      <c r="W759" s="6"/>
      <c r="X759" s="6"/>
      <c r="Y759" s="6"/>
      <c r="Z759" s="6"/>
    </row>
    <row r="760" spans="1:26" ht="15.75" customHeight="1">
      <c r="A760" s="6"/>
      <c r="B760" s="6"/>
      <c r="C760" s="6"/>
      <c r="D760" s="6"/>
      <c r="E760" s="6"/>
      <c r="F760" s="6"/>
      <c r="G760" s="6"/>
      <c r="H760" s="6"/>
      <c r="I760" s="6"/>
      <c r="J760" s="6"/>
      <c r="K760" s="6"/>
      <c r="L760" s="6"/>
      <c r="M760" s="6"/>
      <c r="N760" s="6"/>
      <c r="O760" s="6"/>
      <c r="P760" s="6"/>
      <c r="Q760" s="6"/>
      <c r="R760" s="6"/>
      <c r="S760" s="6"/>
      <c r="T760" s="6"/>
      <c r="U760" s="6"/>
      <c r="V760" s="6"/>
      <c r="W760" s="6"/>
      <c r="X760" s="6"/>
      <c r="Y760" s="6"/>
      <c r="Z760" s="6"/>
    </row>
    <row r="761" spans="1:26" ht="15.75" customHeight="1">
      <c r="A761" s="6"/>
      <c r="B761" s="6"/>
      <c r="C761" s="6"/>
      <c r="D761" s="6"/>
      <c r="E761" s="6"/>
      <c r="F761" s="6"/>
      <c r="G761" s="6"/>
      <c r="H761" s="6"/>
      <c r="I761" s="6"/>
      <c r="J761" s="6"/>
      <c r="K761" s="6"/>
      <c r="L761" s="6"/>
      <c r="M761" s="6"/>
      <c r="N761" s="6"/>
      <c r="O761" s="6"/>
      <c r="P761" s="6"/>
      <c r="Q761" s="6"/>
      <c r="R761" s="6"/>
      <c r="S761" s="6"/>
      <c r="T761" s="6"/>
      <c r="U761" s="6"/>
      <c r="V761" s="6"/>
      <c r="W761" s="6"/>
      <c r="X761" s="6"/>
      <c r="Y761" s="6"/>
      <c r="Z761" s="6"/>
    </row>
    <row r="762" spans="1:26" ht="15.75" customHeight="1">
      <c r="A762" s="6"/>
      <c r="B762" s="6"/>
      <c r="C762" s="6"/>
      <c r="D762" s="6"/>
      <c r="E762" s="6"/>
      <c r="F762" s="6"/>
      <c r="G762" s="6"/>
      <c r="H762" s="6"/>
      <c r="I762" s="6"/>
      <c r="J762" s="6"/>
      <c r="K762" s="6"/>
      <c r="L762" s="6"/>
      <c r="M762" s="6"/>
      <c r="N762" s="6"/>
      <c r="O762" s="6"/>
      <c r="P762" s="6"/>
      <c r="Q762" s="6"/>
      <c r="R762" s="6"/>
      <c r="S762" s="6"/>
      <c r="T762" s="6"/>
      <c r="U762" s="6"/>
      <c r="V762" s="6"/>
      <c r="W762" s="6"/>
      <c r="X762" s="6"/>
      <c r="Y762" s="6"/>
      <c r="Z762" s="6"/>
    </row>
    <row r="763" spans="1:26" ht="15.75" customHeight="1">
      <c r="A763" s="6"/>
      <c r="B763" s="6"/>
      <c r="C763" s="6"/>
      <c r="D763" s="6"/>
      <c r="E763" s="6"/>
      <c r="F763" s="6"/>
      <c r="G763" s="6"/>
      <c r="H763" s="6"/>
      <c r="I763" s="6"/>
      <c r="J763" s="6"/>
      <c r="K763" s="6"/>
      <c r="L763" s="6"/>
      <c r="M763" s="6"/>
      <c r="N763" s="6"/>
      <c r="O763" s="6"/>
      <c r="P763" s="6"/>
      <c r="Q763" s="6"/>
      <c r="R763" s="6"/>
      <c r="S763" s="6"/>
      <c r="T763" s="6"/>
      <c r="U763" s="6"/>
      <c r="V763" s="6"/>
      <c r="W763" s="6"/>
      <c r="X763" s="6"/>
      <c r="Y763" s="6"/>
      <c r="Z763" s="6"/>
    </row>
    <row r="764" spans="1:26" ht="15.75" customHeight="1">
      <c r="A764" s="6"/>
      <c r="B764" s="6"/>
      <c r="C764" s="6"/>
      <c r="D764" s="6"/>
      <c r="E764" s="6"/>
      <c r="F764" s="6"/>
      <c r="G764" s="6"/>
      <c r="H764" s="6"/>
      <c r="I764" s="6"/>
      <c r="J764" s="6"/>
      <c r="K764" s="6"/>
      <c r="L764" s="6"/>
      <c r="M764" s="6"/>
      <c r="N764" s="6"/>
      <c r="O764" s="6"/>
      <c r="P764" s="6"/>
      <c r="Q764" s="6"/>
      <c r="R764" s="6"/>
      <c r="S764" s="6"/>
      <c r="T764" s="6"/>
      <c r="U764" s="6"/>
      <c r="V764" s="6"/>
      <c r="W764" s="6"/>
      <c r="X764" s="6"/>
      <c r="Y764" s="6"/>
      <c r="Z764" s="6"/>
    </row>
    <row r="765" spans="1:26" ht="15.75" customHeight="1">
      <c r="A765" s="6"/>
      <c r="B765" s="6"/>
      <c r="C765" s="6"/>
      <c r="D765" s="6"/>
      <c r="E765" s="6"/>
      <c r="F765" s="6"/>
      <c r="G765" s="6"/>
      <c r="H765" s="6"/>
      <c r="I765" s="6"/>
      <c r="J765" s="6"/>
      <c r="K765" s="6"/>
      <c r="L765" s="6"/>
      <c r="M765" s="6"/>
      <c r="N765" s="6"/>
      <c r="O765" s="6"/>
      <c r="P765" s="6"/>
      <c r="Q765" s="6"/>
      <c r="R765" s="6"/>
      <c r="S765" s="6"/>
      <c r="T765" s="6"/>
      <c r="U765" s="6"/>
      <c r="V765" s="6"/>
      <c r="W765" s="6"/>
      <c r="X765" s="6"/>
      <c r="Y765" s="6"/>
      <c r="Z765" s="6"/>
    </row>
    <row r="766" spans="1:26" ht="15.75" customHeight="1">
      <c r="A766" s="6"/>
      <c r="B766" s="6"/>
      <c r="C766" s="6"/>
      <c r="D766" s="6"/>
      <c r="E766" s="6"/>
      <c r="F766" s="6"/>
      <c r="G766" s="6"/>
      <c r="H766" s="6"/>
      <c r="I766" s="6"/>
      <c r="J766" s="6"/>
      <c r="K766" s="6"/>
      <c r="L766" s="6"/>
      <c r="M766" s="6"/>
      <c r="N766" s="6"/>
      <c r="O766" s="6"/>
      <c r="P766" s="6"/>
      <c r="Q766" s="6"/>
      <c r="R766" s="6"/>
      <c r="S766" s="6"/>
      <c r="T766" s="6"/>
      <c r="U766" s="6"/>
      <c r="V766" s="6"/>
      <c r="W766" s="6"/>
      <c r="X766" s="6"/>
      <c r="Y766" s="6"/>
      <c r="Z766" s="6"/>
    </row>
    <row r="767" spans="1:26" ht="15.75" customHeight="1">
      <c r="A767" s="6"/>
      <c r="B767" s="6"/>
      <c r="C767" s="6"/>
      <c r="D767" s="6"/>
      <c r="E767" s="6"/>
      <c r="F767" s="6"/>
      <c r="G767" s="6"/>
      <c r="H767" s="6"/>
      <c r="I767" s="6"/>
      <c r="J767" s="6"/>
      <c r="K767" s="6"/>
      <c r="L767" s="6"/>
      <c r="M767" s="6"/>
      <c r="N767" s="6"/>
      <c r="O767" s="6"/>
      <c r="P767" s="6"/>
      <c r="Q767" s="6"/>
      <c r="R767" s="6"/>
      <c r="S767" s="6"/>
      <c r="T767" s="6"/>
      <c r="U767" s="6"/>
      <c r="V767" s="6"/>
      <c r="W767" s="6"/>
      <c r="X767" s="6"/>
      <c r="Y767" s="6"/>
      <c r="Z767" s="6"/>
    </row>
    <row r="768" spans="1:26" ht="15.75" customHeight="1">
      <c r="A768" s="6"/>
      <c r="B768" s="6"/>
      <c r="C768" s="6"/>
      <c r="D768" s="6"/>
      <c r="E768" s="6"/>
      <c r="F768" s="6"/>
      <c r="G768" s="6"/>
      <c r="H768" s="6"/>
      <c r="I768" s="6"/>
      <c r="J768" s="6"/>
      <c r="K768" s="6"/>
      <c r="L768" s="6"/>
      <c r="M768" s="6"/>
      <c r="N768" s="6"/>
      <c r="O768" s="6"/>
      <c r="P768" s="6"/>
      <c r="Q768" s="6"/>
      <c r="R768" s="6"/>
      <c r="S768" s="6"/>
      <c r="T768" s="6"/>
      <c r="U768" s="6"/>
      <c r="V768" s="6"/>
      <c r="W768" s="6"/>
      <c r="X768" s="6"/>
      <c r="Y768" s="6"/>
      <c r="Z768" s="6"/>
    </row>
    <row r="769" spans="1:26" ht="15.75" customHeight="1">
      <c r="A769" s="6"/>
      <c r="B769" s="6"/>
      <c r="C769" s="6"/>
      <c r="D769" s="6"/>
      <c r="E769" s="6"/>
      <c r="F769" s="6"/>
      <c r="G769" s="6"/>
      <c r="H769" s="6"/>
      <c r="I769" s="6"/>
      <c r="J769" s="6"/>
      <c r="K769" s="6"/>
      <c r="L769" s="6"/>
      <c r="M769" s="6"/>
      <c r="N769" s="6"/>
      <c r="O769" s="6"/>
      <c r="P769" s="6"/>
      <c r="Q769" s="6"/>
      <c r="R769" s="6"/>
      <c r="S769" s="6"/>
      <c r="T769" s="6"/>
      <c r="U769" s="6"/>
      <c r="V769" s="6"/>
      <c r="W769" s="6"/>
      <c r="X769" s="6"/>
      <c r="Y769" s="6"/>
      <c r="Z769" s="6"/>
    </row>
    <row r="770" spans="1:26" ht="15.75" customHeight="1">
      <c r="A770" s="6"/>
      <c r="B770" s="6"/>
      <c r="C770" s="6"/>
      <c r="D770" s="6"/>
      <c r="E770" s="6"/>
      <c r="F770" s="6"/>
      <c r="G770" s="6"/>
      <c r="H770" s="6"/>
      <c r="I770" s="6"/>
      <c r="J770" s="6"/>
      <c r="K770" s="6"/>
      <c r="L770" s="6"/>
      <c r="M770" s="6"/>
      <c r="N770" s="6"/>
      <c r="O770" s="6"/>
      <c r="P770" s="6"/>
      <c r="Q770" s="6"/>
      <c r="R770" s="6"/>
      <c r="S770" s="6"/>
      <c r="T770" s="6"/>
      <c r="U770" s="6"/>
      <c r="V770" s="6"/>
      <c r="W770" s="6"/>
      <c r="X770" s="6"/>
      <c r="Y770" s="6"/>
      <c r="Z770" s="6"/>
    </row>
    <row r="771" spans="1:26" ht="15.75" customHeight="1">
      <c r="A771" s="6"/>
      <c r="B771" s="6"/>
      <c r="C771" s="6"/>
      <c r="D771" s="6"/>
      <c r="E771" s="6"/>
      <c r="F771" s="6"/>
      <c r="G771" s="6"/>
      <c r="H771" s="6"/>
      <c r="I771" s="6"/>
      <c r="J771" s="6"/>
      <c r="K771" s="6"/>
      <c r="L771" s="6"/>
      <c r="M771" s="6"/>
      <c r="N771" s="6"/>
      <c r="O771" s="6"/>
      <c r="P771" s="6"/>
      <c r="Q771" s="6"/>
      <c r="R771" s="6"/>
      <c r="S771" s="6"/>
      <c r="T771" s="6"/>
      <c r="U771" s="6"/>
      <c r="V771" s="6"/>
      <c r="W771" s="6"/>
      <c r="X771" s="6"/>
      <c r="Y771" s="6"/>
      <c r="Z771" s="6"/>
    </row>
    <row r="772" spans="1:26" ht="15.75" customHeight="1">
      <c r="A772" s="6"/>
      <c r="B772" s="6"/>
      <c r="C772" s="6"/>
      <c r="D772" s="6"/>
      <c r="E772" s="6"/>
      <c r="F772" s="6"/>
      <c r="G772" s="6"/>
      <c r="H772" s="6"/>
      <c r="I772" s="6"/>
      <c r="J772" s="6"/>
      <c r="K772" s="6"/>
      <c r="L772" s="6"/>
      <c r="M772" s="6"/>
      <c r="N772" s="6"/>
      <c r="O772" s="6"/>
      <c r="P772" s="6"/>
      <c r="Q772" s="6"/>
      <c r="R772" s="6"/>
      <c r="S772" s="6"/>
      <c r="T772" s="6"/>
      <c r="U772" s="6"/>
      <c r="V772" s="6"/>
      <c r="W772" s="6"/>
      <c r="X772" s="6"/>
      <c r="Y772" s="6"/>
      <c r="Z772" s="6"/>
    </row>
    <row r="773" spans="1:26" ht="15.75" customHeight="1">
      <c r="A773" s="6"/>
      <c r="B773" s="6"/>
      <c r="C773" s="6"/>
      <c r="D773" s="6"/>
      <c r="E773" s="6"/>
      <c r="F773" s="6"/>
      <c r="G773" s="6"/>
      <c r="H773" s="6"/>
      <c r="I773" s="6"/>
      <c r="J773" s="6"/>
      <c r="K773" s="6"/>
      <c r="L773" s="6"/>
      <c r="M773" s="6"/>
      <c r="N773" s="6"/>
      <c r="O773" s="6"/>
      <c r="P773" s="6"/>
      <c r="Q773" s="6"/>
      <c r="R773" s="6"/>
      <c r="S773" s="6"/>
      <c r="T773" s="6"/>
      <c r="U773" s="6"/>
      <c r="V773" s="6"/>
      <c r="W773" s="6"/>
      <c r="X773" s="6"/>
      <c r="Y773" s="6"/>
      <c r="Z773" s="6"/>
    </row>
    <row r="774" spans="1:26" ht="15.75" customHeight="1">
      <c r="A774" s="6"/>
      <c r="B774" s="6"/>
      <c r="C774" s="6"/>
      <c r="D774" s="6"/>
      <c r="E774" s="6"/>
      <c r="F774" s="6"/>
      <c r="G774" s="6"/>
      <c r="H774" s="6"/>
      <c r="I774" s="6"/>
      <c r="J774" s="6"/>
      <c r="K774" s="6"/>
      <c r="L774" s="6"/>
      <c r="M774" s="6"/>
      <c r="N774" s="6"/>
      <c r="O774" s="6"/>
      <c r="P774" s="6"/>
      <c r="Q774" s="6"/>
      <c r="R774" s="6"/>
      <c r="S774" s="6"/>
      <c r="T774" s="6"/>
      <c r="U774" s="6"/>
      <c r="V774" s="6"/>
      <c r="W774" s="6"/>
      <c r="X774" s="6"/>
      <c r="Y774" s="6"/>
      <c r="Z774" s="6"/>
    </row>
    <row r="775" spans="1:26" ht="15.75" customHeight="1">
      <c r="A775" s="6"/>
      <c r="B775" s="6"/>
      <c r="C775" s="6"/>
      <c r="D775" s="6"/>
      <c r="E775" s="6"/>
      <c r="F775" s="6"/>
      <c r="G775" s="6"/>
      <c r="H775" s="6"/>
      <c r="I775" s="6"/>
      <c r="J775" s="6"/>
      <c r="K775" s="6"/>
      <c r="L775" s="6"/>
      <c r="M775" s="6"/>
      <c r="N775" s="6"/>
      <c r="O775" s="6"/>
      <c r="P775" s="6"/>
      <c r="Q775" s="6"/>
      <c r="R775" s="6"/>
      <c r="S775" s="6"/>
      <c r="T775" s="6"/>
      <c r="U775" s="6"/>
      <c r="V775" s="6"/>
      <c r="W775" s="6"/>
      <c r="X775" s="6"/>
      <c r="Y775" s="6"/>
      <c r="Z775" s="6"/>
    </row>
    <row r="776" spans="1:26" ht="15.75" customHeight="1">
      <c r="A776" s="6"/>
      <c r="B776" s="6"/>
      <c r="C776" s="6"/>
      <c r="D776" s="6"/>
      <c r="E776" s="6"/>
      <c r="F776" s="6"/>
      <c r="G776" s="6"/>
      <c r="H776" s="6"/>
      <c r="I776" s="6"/>
      <c r="J776" s="6"/>
      <c r="K776" s="6"/>
      <c r="L776" s="6"/>
      <c r="M776" s="6"/>
      <c r="N776" s="6"/>
      <c r="O776" s="6"/>
      <c r="P776" s="6"/>
      <c r="Q776" s="6"/>
      <c r="R776" s="6"/>
      <c r="S776" s="6"/>
      <c r="T776" s="6"/>
      <c r="U776" s="6"/>
      <c r="V776" s="6"/>
      <c r="W776" s="6"/>
      <c r="X776" s="6"/>
      <c r="Y776" s="6"/>
      <c r="Z776" s="6"/>
    </row>
    <row r="777" spans="1:26" ht="15.75" customHeight="1">
      <c r="A777" s="6"/>
      <c r="B777" s="6"/>
      <c r="C777" s="6"/>
      <c r="D777" s="6"/>
      <c r="E777" s="6"/>
      <c r="F777" s="6"/>
      <c r="G777" s="6"/>
      <c r="H777" s="6"/>
      <c r="I777" s="6"/>
      <c r="J777" s="6"/>
      <c r="K777" s="6"/>
      <c r="L777" s="6"/>
      <c r="M777" s="6"/>
      <c r="N777" s="6"/>
      <c r="O777" s="6"/>
      <c r="P777" s="6"/>
      <c r="Q777" s="6"/>
      <c r="R777" s="6"/>
      <c r="S777" s="6"/>
      <c r="T777" s="6"/>
      <c r="U777" s="6"/>
      <c r="V777" s="6"/>
      <c r="W777" s="6"/>
      <c r="X777" s="6"/>
      <c r="Y777" s="6"/>
      <c r="Z777" s="6"/>
    </row>
    <row r="778" spans="1:26" ht="15.75" customHeight="1">
      <c r="A778" s="6"/>
      <c r="B778" s="6"/>
      <c r="C778" s="6"/>
      <c r="D778" s="6"/>
      <c r="E778" s="6"/>
      <c r="F778" s="6"/>
      <c r="G778" s="6"/>
      <c r="H778" s="6"/>
      <c r="I778" s="6"/>
      <c r="J778" s="6"/>
      <c r="K778" s="6"/>
      <c r="L778" s="6"/>
      <c r="M778" s="6"/>
      <c r="N778" s="6"/>
      <c r="O778" s="6"/>
      <c r="P778" s="6"/>
      <c r="Q778" s="6"/>
      <c r="R778" s="6"/>
      <c r="S778" s="6"/>
      <c r="T778" s="6"/>
      <c r="U778" s="6"/>
      <c r="V778" s="6"/>
      <c r="W778" s="6"/>
      <c r="X778" s="6"/>
      <c r="Y778" s="6"/>
      <c r="Z778" s="6"/>
    </row>
    <row r="779" spans="1:26" ht="15.75" customHeight="1">
      <c r="A779" s="6"/>
      <c r="B779" s="6"/>
      <c r="C779" s="6"/>
      <c r="D779" s="6"/>
      <c r="E779" s="6"/>
      <c r="F779" s="6"/>
      <c r="G779" s="6"/>
      <c r="H779" s="6"/>
      <c r="I779" s="6"/>
      <c r="J779" s="6"/>
      <c r="K779" s="6"/>
      <c r="L779" s="6"/>
      <c r="M779" s="6"/>
      <c r="N779" s="6"/>
      <c r="O779" s="6"/>
      <c r="P779" s="6"/>
      <c r="Q779" s="6"/>
      <c r="R779" s="6"/>
      <c r="S779" s="6"/>
      <c r="T779" s="6"/>
      <c r="U779" s="6"/>
      <c r="V779" s="6"/>
      <c r="W779" s="6"/>
      <c r="X779" s="6"/>
      <c r="Y779" s="6"/>
      <c r="Z779" s="6"/>
    </row>
    <row r="780" spans="1:26" ht="15.75" customHeight="1">
      <c r="A780" s="6"/>
      <c r="B780" s="6"/>
      <c r="C780" s="6"/>
      <c r="D780" s="6"/>
      <c r="E780" s="6"/>
      <c r="F780" s="6"/>
      <c r="G780" s="6"/>
      <c r="H780" s="6"/>
      <c r="I780" s="6"/>
      <c r="J780" s="6"/>
      <c r="K780" s="6"/>
      <c r="L780" s="6"/>
      <c r="M780" s="6"/>
      <c r="N780" s="6"/>
      <c r="O780" s="6"/>
      <c r="P780" s="6"/>
      <c r="Q780" s="6"/>
      <c r="R780" s="6"/>
      <c r="S780" s="6"/>
      <c r="T780" s="6"/>
      <c r="U780" s="6"/>
      <c r="V780" s="6"/>
      <c r="W780" s="6"/>
      <c r="X780" s="6"/>
      <c r="Y780" s="6"/>
      <c r="Z780" s="6"/>
    </row>
    <row r="781" spans="1:26" ht="15.75" customHeight="1">
      <c r="A781" s="6"/>
      <c r="B781" s="6"/>
      <c r="C781" s="6"/>
      <c r="D781" s="6"/>
      <c r="E781" s="6"/>
      <c r="F781" s="6"/>
      <c r="G781" s="6"/>
      <c r="H781" s="6"/>
      <c r="I781" s="6"/>
      <c r="J781" s="6"/>
      <c r="K781" s="6"/>
      <c r="L781" s="6"/>
      <c r="M781" s="6"/>
      <c r="N781" s="6"/>
      <c r="O781" s="6"/>
      <c r="P781" s="6"/>
      <c r="Q781" s="6"/>
      <c r="R781" s="6"/>
      <c r="S781" s="6"/>
      <c r="T781" s="6"/>
      <c r="U781" s="6"/>
      <c r="V781" s="6"/>
      <c r="W781" s="6"/>
      <c r="X781" s="6"/>
      <c r="Y781" s="6"/>
      <c r="Z781" s="6"/>
    </row>
    <row r="782" spans="1:26" ht="15.75" customHeight="1">
      <c r="A782" s="6"/>
      <c r="B782" s="6"/>
      <c r="C782" s="6"/>
      <c r="D782" s="6"/>
      <c r="E782" s="6"/>
      <c r="F782" s="6"/>
      <c r="G782" s="6"/>
      <c r="H782" s="6"/>
      <c r="I782" s="6"/>
      <c r="J782" s="6"/>
      <c r="K782" s="6"/>
      <c r="L782" s="6"/>
      <c r="M782" s="6"/>
      <c r="N782" s="6"/>
      <c r="O782" s="6"/>
      <c r="P782" s="6"/>
      <c r="Q782" s="6"/>
      <c r="R782" s="6"/>
      <c r="S782" s="6"/>
      <c r="T782" s="6"/>
      <c r="U782" s="6"/>
      <c r="V782" s="6"/>
      <c r="W782" s="6"/>
      <c r="X782" s="6"/>
      <c r="Y782" s="6"/>
      <c r="Z782" s="6"/>
    </row>
    <row r="783" spans="1:26" ht="15.75" customHeight="1">
      <c r="A783" s="6"/>
      <c r="B783" s="6"/>
      <c r="C783" s="6"/>
      <c r="D783" s="6"/>
      <c r="E783" s="6"/>
      <c r="F783" s="6"/>
      <c r="G783" s="6"/>
      <c r="H783" s="6"/>
      <c r="I783" s="6"/>
      <c r="J783" s="6"/>
      <c r="K783" s="6"/>
      <c r="L783" s="6"/>
      <c r="M783" s="6"/>
      <c r="N783" s="6"/>
      <c r="O783" s="6"/>
      <c r="P783" s="6"/>
      <c r="Q783" s="6"/>
      <c r="R783" s="6"/>
      <c r="S783" s="6"/>
      <c r="T783" s="6"/>
      <c r="U783" s="6"/>
      <c r="V783" s="6"/>
      <c r="W783" s="6"/>
      <c r="X783" s="6"/>
      <c r="Y783" s="6"/>
      <c r="Z783" s="6"/>
    </row>
    <row r="784" spans="1:26" ht="15.75" customHeight="1">
      <c r="A784" s="6"/>
      <c r="B784" s="6"/>
      <c r="C784" s="6"/>
      <c r="D784" s="6"/>
      <c r="E784" s="6"/>
      <c r="F784" s="6"/>
      <c r="G784" s="6"/>
      <c r="H784" s="6"/>
      <c r="I784" s="6"/>
      <c r="J784" s="6"/>
      <c r="K784" s="6"/>
      <c r="L784" s="6"/>
      <c r="M784" s="6"/>
      <c r="N784" s="6"/>
      <c r="O784" s="6"/>
      <c r="P784" s="6"/>
      <c r="Q784" s="6"/>
      <c r="R784" s="6"/>
      <c r="S784" s="6"/>
      <c r="T784" s="6"/>
      <c r="U784" s="6"/>
      <c r="V784" s="6"/>
      <c r="W784" s="6"/>
      <c r="X784" s="6"/>
      <c r="Y784" s="6"/>
      <c r="Z784" s="6"/>
    </row>
    <row r="785" spans="1:26" ht="15.75" customHeight="1">
      <c r="A785" s="6"/>
      <c r="B785" s="6"/>
      <c r="C785" s="6"/>
      <c r="D785" s="6"/>
      <c r="E785" s="6"/>
      <c r="F785" s="6"/>
      <c r="G785" s="6"/>
      <c r="H785" s="6"/>
      <c r="I785" s="6"/>
      <c r="J785" s="6"/>
      <c r="K785" s="6"/>
      <c r="L785" s="6"/>
      <c r="M785" s="6"/>
      <c r="N785" s="6"/>
      <c r="O785" s="6"/>
      <c r="P785" s="6"/>
      <c r="Q785" s="6"/>
      <c r="R785" s="6"/>
      <c r="S785" s="6"/>
      <c r="T785" s="6"/>
      <c r="U785" s="6"/>
      <c r="V785" s="6"/>
      <c r="W785" s="6"/>
      <c r="X785" s="6"/>
      <c r="Y785" s="6"/>
      <c r="Z785" s="6"/>
    </row>
    <row r="786" spans="1:26" ht="15.75" customHeight="1">
      <c r="A786" s="6"/>
      <c r="B786" s="6"/>
      <c r="C786" s="6"/>
      <c r="D786" s="6"/>
      <c r="E786" s="6"/>
      <c r="F786" s="6"/>
      <c r="G786" s="6"/>
      <c r="H786" s="6"/>
      <c r="I786" s="6"/>
      <c r="J786" s="6"/>
      <c r="K786" s="6"/>
      <c r="L786" s="6"/>
      <c r="M786" s="6"/>
      <c r="N786" s="6"/>
      <c r="O786" s="6"/>
      <c r="P786" s="6"/>
      <c r="Q786" s="6"/>
      <c r="R786" s="6"/>
      <c r="S786" s="6"/>
      <c r="T786" s="6"/>
      <c r="U786" s="6"/>
      <c r="V786" s="6"/>
      <c r="W786" s="6"/>
      <c r="X786" s="6"/>
      <c r="Y786" s="6"/>
      <c r="Z786" s="6"/>
    </row>
    <row r="787" spans="1:26" ht="15.75" customHeight="1">
      <c r="A787" s="6"/>
      <c r="B787" s="6"/>
      <c r="C787" s="6"/>
      <c r="D787" s="6"/>
      <c r="E787" s="6"/>
      <c r="F787" s="6"/>
      <c r="G787" s="6"/>
      <c r="H787" s="6"/>
      <c r="I787" s="6"/>
      <c r="J787" s="6"/>
      <c r="K787" s="6"/>
      <c r="L787" s="6"/>
      <c r="M787" s="6"/>
      <c r="N787" s="6"/>
      <c r="O787" s="6"/>
      <c r="P787" s="6"/>
      <c r="Q787" s="6"/>
      <c r="R787" s="6"/>
      <c r="S787" s="6"/>
      <c r="T787" s="6"/>
      <c r="U787" s="6"/>
      <c r="V787" s="6"/>
      <c r="W787" s="6"/>
      <c r="X787" s="6"/>
      <c r="Y787" s="6"/>
      <c r="Z787" s="6"/>
    </row>
    <row r="788" spans="1:26" ht="15.75" customHeight="1">
      <c r="A788" s="6"/>
      <c r="B788" s="6"/>
      <c r="C788" s="6"/>
      <c r="D788" s="6"/>
      <c r="E788" s="6"/>
      <c r="F788" s="6"/>
      <c r="G788" s="6"/>
      <c r="H788" s="6"/>
      <c r="I788" s="6"/>
      <c r="J788" s="6"/>
      <c r="K788" s="6"/>
      <c r="L788" s="6"/>
      <c r="M788" s="6"/>
      <c r="N788" s="6"/>
      <c r="O788" s="6"/>
      <c r="P788" s="6"/>
      <c r="Q788" s="6"/>
      <c r="R788" s="6"/>
      <c r="S788" s="6"/>
      <c r="T788" s="6"/>
      <c r="U788" s="6"/>
      <c r="V788" s="6"/>
      <c r="W788" s="6"/>
      <c r="X788" s="6"/>
      <c r="Y788" s="6"/>
      <c r="Z788" s="6"/>
    </row>
    <row r="789" spans="1:26" ht="15.75" customHeight="1">
      <c r="A789" s="6"/>
      <c r="B789" s="6"/>
      <c r="C789" s="6"/>
      <c r="D789" s="6"/>
      <c r="E789" s="6"/>
      <c r="F789" s="6"/>
      <c r="G789" s="6"/>
      <c r="H789" s="6"/>
      <c r="I789" s="6"/>
      <c r="J789" s="6"/>
      <c r="K789" s="6"/>
      <c r="L789" s="6"/>
      <c r="M789" s="6"/>
      <c r="N789" s="6"/>
      <c r="O789" s="6"/>
      <c r="P789" s="6"/>
      <c r="Q789" s="6"/>
      <c r="R789" s="6"/>
      <c r="S789" s="6"/>
      <c r="T789" s="6"/>
      <c r="U789" s="6"/>
      <c r="V789" s="6"/>
      <c r="W789" s="6"/>
      <c r="X789" s="6"/>
      <c r="Y789" s="6"/>
      <c r="Z789" s="6"/>
    </row>
    <row r="790" spans="1:26" ht="15.75" customHeight="1">
      <c r="A790" s="6"/>
      <c r="B790" s="6"/>
      <c r="C790" s="6"/>
      <c r="D790" s="6"/>
      <c r="E790" s="6"/>
      <c r="F790" s="6"/>
      <c r="G790" s="6"/>
      <c r="H790" s="6"/>
      <c r="I790" s="6"/>
      <c r="J790" s="6"/>
      <c r="K790" s="6"/>
      <c r="L790" s="6"/>
      <c r="M790" s="6"/>
      <c r="N790" s="6"/>
      <c r="O790" s="6"/>
      <c r="P790" s="6"/>
      <c r="Q790" s="6"/>
      <c r="R790" s="6"/>
      <c r="S790" s="6"/>
      <c r="T790" s="6"/>
      <c r="U790" s="6"/>
      <c r="V790" s="6"/>
      <c r="W790" s="6"/>
      <c r="X790" s="6"/>
      <c r="Y790" s="6"/>
      <c r="Z790" s="6"/>
    </row>
    <row r="791" spans="1:26" ht="15.75" customHeight="1">
      <c r="A791" s="6"/>
      <c r="B791" s="6"/>
      <c r="C791" s="6"/>
      <c r="D791" s="6"/>
      <c r="E791" s="6"/>
      <c r="F791" s="6"/>
      <c r="G791" s="6"/>
      <c r="H791" s="6"/>
      <c r="I791" s="6"/>
      <c r="J791" s="6"/>
      <c r="K791" s="6"/>
      <c r="L791" s="6"/>
      <c r="M791" s="6"/>
      <c r="N791" s="6"/>
      <c r="O791" s="6"/>
      <c r="P791" s="6"/>
      <c r="Q791" s="6"/>
      <c r="R791" s="6"/>
      <c r="S791" s="6"/>
      <c r="T791" s="6"/>
      <c r="U791" s="6"/>
      <c r="V791" s="6"/>
      <c r="W791" s="6"/>
      <c r="X791" s="6"/>
      <c r="Y791" s="6"/>
      <c r="Z791" s="6"/>
    </row>
    <row r="792" spans="1:26" ht="15.75" customHeight="1">
      <c r="A792" s="6"/>
      <c r="B792" s="6"/>
      <c r="C792" s="6"/>
      <c r="D792" s="6"/>
      <c r="E792" s="6"/>
      <c r="F792" s="6"/>
      <c r="G792" s="6"/>
      <c r="H792" s="6"/>
      <c r="I792" s="6"/>
      <c r="J792" s="6"/>
      <c r="K792" s="6"/>
      <c r="L792" s="6"/>
      <c r="M792" s="6"/>
      <c r="N792" s="6"/>
      <c r="O792" s="6"/>
      <c r="P792" s="6"/>
      <c r="Q792" s="6"/>
      <c r="R792" s="6"/>
      <c r="S792" s="6"/>
      <c r="T792" s="6"/>
      <c r="U792" s="6"/>
      <c r="V792" s="6"/>
      <c r="W792" s="6"/>
      <c r="X792" s="6"/>
      <c r="Y792" s="6"/>
      <c r="Z792" s="6"/>
    </row>
    <row r="793" spans="1:26" ht="15.75" customHeight="1">
      <c r="A793" s="6"/>
      <c r="B793" s="6"/>
      <c r="C793" s="6"/>
      <c r="D793" s="6"/>
      <c r="E793" s="6"/>
      <c r="F793" s="6"/>
      <c r="G793" s="6"/>
      <c r="H793" s="6"/>
      <c r="I793" s="6"/>
      <c r="J793" s="6"/>
      <c r="K793" s="6"/>
      <c r="L793" s="6"/>
      <c r="M793" s="6"/>
      <c r="N793" s="6"/>
      <c r="O793" s="6"/>
      <c r="P793" s="6"/>
      <c r="Q793" s="6"/>
      <c r="R793" s="6"/>
      <c r="S793" s="6"/>
      <c r="T793" s="6"/>
      <c r="U793" s="6"/>
      <c r="V793" s="6"/>
      <c r="W793" s="6"/>
      <c r="X793" s="6"/>
      <c r="Y793" s="6"/>
      <c r="Z793" s="6"/>
    </row>
    <row r="794" spans="1:26" ht="15.75" customHeight="1">
      <c r="A794" s="6"/>
      <c r="B794" s="6"/>
      <c r="C794" s="6"/>
      <c r="D794" s="6"/>
      <c r="E794" s="6"/>
      <c r="F794" s="6"/>
      <c r="G794" s="6"/>
      <c r="H794" s="6"/>
      <c r="I794" s="6"/>
      <c r="J794" s="6"/>
      <c r="K794" s="6"/>
      <c r="L794" s="6"/>
      <c r="M794" s="6"/>
      <c r="N794" s="6"/>
      <c r="O794" s="6"/>
      <c r="P794" s="6"/>
      <c r="Q794" s="6"/>
      <c r="R794" s="6"/>
      <c r="S794" s="6"/>
      <c r="T794" s="6"/>
      <c r="U794" s="6"/>
      <c r="V794" s="6"/>
      <c r="W794" s="6"/>
      <c r="X794" s="6"/>
      <c r="Y794" s="6"/>
      <c r="Z794" s="6"/>
    </row>
    <row r="795" spans="1:26" ht="15.75" customHeight="1">
      <c r="A795" s="6"/>
      <c r="B795" s="6"/>
      <c r="C795" s="6"/>
      <c r="D795" s="6"/>
      <c r="E795" s="6"/>
      <c r="F795" s="6"/>
      <c r="G795" s="6"/>
      <c r="H795" s="6"/>
      <c r="I795" s="6"/>
      <c r="J795" s="6"/>
      <c r="K795" s="6"/>
      <c r="L795" s="6"/>
      <c r="M795" s="6"/>
      <c r="N795" s="6"/>
      <c r="O795" s="6"/>
      <c r="P795" s="6"/>
      <c r="Q795" s="6"/>
      <c r="R795" s="6"/>
      <c r="S795" s="6"/>
      <c r="T795" s="6"/>
      <c r="U795" s="6"/>
      <c r="V795" s="6"/>
      <c r="W795" s="6"/>
      <c r="X795" s="6"/>
      <c r="Y795" s="6"/>
      <c r="Z795" s="6"/>
    </row>
    <row r="796" spans="1:26" ht="15.75" customHeight="1">
      <c r="A796" s="6"/>
      <c r="B796" s="6"/>
      <c r="C796" s="6"/>
      <c r="D796" s="6"/>
      <c r="E796" s="6"/>
      <c r="F796" s="6"/>
      <c r="G796" s="6"/>
      <c r="H796" s="6"/>
      <c r="I796" s="6"/>
      <c r="J796" s="6"/>
      <c r="K796" s="6"/>
      <c r="L796" s="6"/>
      <c r="M796" s="6"/>
      <c r="N796" s="6"/>
      <c r="O796" s="6"/>
      <c r="P796" s="6"/>
      <c r="Q796" s="6"/>
      <c r="R796" s="6"/>
      <c r="S796" s="6"/>
      <c r="T796" s="6"/>
      <c r="U796" s="6"/>
      <c r="V796" s="6"/>
      <c r="W796" s="6"/>
      <c r="X796" s="6"/>
      <c r="Y796" s="6"/>
      <c r="Z796" s="6"/>
    </row>
    <row r="797" spans="1:26" ht="15.75" customHeight="1">
      <c r="A797" s="6"/>
      <c r="B797" s="6"/>
      <c r="C797" s="6"/>
      <c r="D797" s="6"/>
      <c r="E797" s="6"/>
      <c r="F797" s="6"/>
      <c r="G797" s="6"/>
      <c r="H797" s="6"/>
      <c r="I797" s="6"/>
      <c r="J797" s="6"/>
      <c r="K797" s="6"/>
      <c r="L797" s="6"/>
      <c r="M797" s="6"/>
      <c r="N797" s="6"/>
      <c r="O797" s="6"/>
      <c r="P797" s="6"/>
      <c r="Q797" s="6"/>
      <c r="R797" s="6"/>
      <c r="S797" s="6"/>
      <c r="T797" s="6"/>
      <c r="U797" s="6"/>
      <c r="V797" s="6"/>
      <c r="W797" s="6"/>
      <c r="X797" s="6"/>
      <c r="Y797" s="6"/>
      <c r="Z797" s="6"/>
    </row>
    <row r="798" spans="1:26" ht="15.75" customHeight="1">
      <c r="A798" s="6"/>
      <c r="B798" s="6"/>
      <c r="C798" s="6"/>
      <c r="D798" s="6"/>
      <c r="E798" s="6"/>
      <c r="F798" s="6"/>
      <c r="G798" s="6"/>
      <c r="H798" s="6"/>
      <c r="I798" s="6"/>
      <c r="J798" s="6"/>
      <c r="K798" s="6"/>
      <c r="L798" s="6"/>
      <c r="M798" s="6"/>
      <c r="N798" s="6"/>
      <c r="O798" s="6"/>
      <c r="P798" s="6"/>
      <c r="Q798" s="6"/>
      <c r="R798" s="6"/>
      <c r="S798" s="6"/>
      <c r="T798" s="6"/>
      <c r="U798" s="6"/>
      <c r="V798" s="6"/>
      <c r="W798" s="6"/>
      <c r="X798" s="6"/>
      <c r="Y798" s="6"/>
      <c r="Z798" s="6"/>
    </row>
    <row r="799" spans="1:26" ht="15.75" customHeight="1">
      <c r="A799" s="6"/>
      <c r="B799" s="6"/>
      <c r="C799" s="6"/>
      <c r="D799" s="6"/>
      <c r="E799" s="6"/>
      <c r="F799" s="6"/>
      <c r="G799" s="6"/>
      <c r="H799" s="6"/>
      <c r="I799" s="6"/>
      <c r="J799" s="6"/>
      <c r="K799" s="6"/>
      <c r="L799" s="6"/>
      <c r="M799" s="6"/>
      <c r="N799" s="6"/>
      <c r="O799" s="6"/>
      <c r="P799" s="6"/>
      <c r="Q799" s="6"/>
      <c r="R799" s="6"/>
      <c r="S799" s="6"/>
      <c r="T799" s="6"/>
      <c r="U799" s="6"/>
      <c r="V799" s="6"/>
      <c r="W799" s="6"/>
      <c r="X799" s="6"/>
      <c r="Y799" s="6"/>
      <c r="Z799" s="6"/>
    </row>
    <row r="800" spans="1:26" ht="15.75" customHeight="1">
      <c r="A800" s="6"/>
      <c r="B800" s="6"/>
      <c r="C800" s="6"/>
      <c r="D800" s="6"/>
      <c r="E800" s="6"/>
      <c r="F800" s="6"/>
      <c r="G800" s="6"/>
      <c r="H800" s="6"/>
      <c r="I800" s="6"/>
      <c r="J800" s="6"/>
      <c r="K800" s="6"/>
      <c r="L800" s="6"/>
      <c r="M800" s="6"/>
      <c r="N800" s="6"/>
      <c r="O800" s="6"/>
      <c r="P800" s="6"/>
      <c r="Q800" s="6"/>
      <c r="R800" s="6"/>
      <c r="S800" s="6"/>
      <c r="T800" s="6"/>
      <c r="U800" s="6"/>
      <c r="V800" s="6"/>
      <c r="W800" s="6"/>
      <c r="X800" s="6"/>
      <c r="Y800" s="6"/>
      <c r="Z800" s="6"/>
    </row>
    <row r="801" spans="1:26" ht="15.75" customHeight="1">
      <c r="A801" s="6"/>
      <c r="B801" s="6"/>
      <c r="C801" s="6"/>
      <c r="D801" s="6"/>
      <c r="E801" s="6"/>
      <c r="F801" s="6"/>
      <c r="G801" s="6"/>
      <c r="H801" s="6"/>
      <c r="I801" s="6"/>
      <c r="J801" s="6"/>
      <c r="K801" s="6"/>
      <c r="L801" s="6"/>
      <c r="M801" s="6"/>
      <c r="N801" s="6"/>
      <c r="O801" s="6"/>
      <c r="P801" s="6"/>
      <c r="Q801" s="6"/>
      <c r="R801" s="6"/>
      <c r="S801" s="6"/>
      <c r="T801" s="6"/>
      <c r="U801" s="6"/>
      <c r="V801" s="6"/>
      <c r="W801" s="6"/>
      <c r="X801" s="6"/>
      <c r="Y801" s="6"/>
      <c r="Z801" s="6"/>
    </row>
    <row r="802" spans="1:26" ht="15.75" customHeight="1">
      <c r="A802" s="6"/>
      <c r="B802" s="6"/>
      <c r="C802" s="6"/>
      <c r="D802" s="6"/>
      <c r="E802" s="6"/>
      <c r="F802" s="6"/>
      <c r="G802" s="6"/>
      <c r="H802" s="6"/>
      <c r="I802" s="6"/>
      <c r="J802" s="6"/>
      <c r="K802" s="6"/>
      <c r="L802" s="6"/>
      <c r="M802" s="6"/>
      <c r="N802" s="6"/>
      <c r="O802" s="6"/>
      <c r="P802" s="6"/>
      <c r="Q802" s="6"/>
      <c r="R802" s="6"/>
      <c r="S802" s="6"/>
      <c r="T802" s="6"/>
      <c r="U802" s="6"/>
      <c r="V802" s="6"/>
      <c r="W802" s="6"/>
      <c r="X802" s="6"/>
      <c r="Y802" s="6"/>
      <c r="Z802" s="6"/>
    </row>
    <row r="803" spans="1:26" ht="15.75" customHeight="1">
      <c r="A803" s="6"/>
      <c r="B803" s="6"/>
      <c r="C803" s="6"/>
      <c r="D803" s="6"/>
      <c r="E803" s="6"/>
      <c r="F803" s="6"/>
      <c r="G803" s="6"/>
      <c r="H803" s="6"/>
      <c r="I803" s="6"/>
      <c r="J803" s="6"/>
      <c r="K803" s="6"/>
      <c r="L803" s="6"/>
      <c r="M803" s="6"/>
      <c r="N803" s="6"/>
      <c r="O803" s="6"/>
      <c r="P803" s="6"/>
      <c r="Q803" s="6"/>
      <c r="R803" s="6"/>
      <c r="S803" s="6"/>
      <c r="T803" s="6"/>
      <c r="U803" s="6"/>
      <c r="V803" s="6"/>
      <c r="W803" s="6"/>
      <c r="X803" s="6"/>
      <c r="Y803" s="6"/>
      <c r="Z803" s="6"/>
    </row>
    <row r="804" spans="1:26" ht="15.75" customHeight="1">
      <c r="A804" s="6"/>
      <c r="B804" s="6"/>
      <c r="C804" s="6"/>
      <c r="D804" s="6"/>
      <c r="E804" s="6"/>
      <c r="F804" s="6"/>
      <c r="G804" s="6"/>
      <c r="H804" s="6"/>
      <c r="I804" s="6"/>
      <c r="J804" s="6"/>
      <c r="K804" s="6"/>
      <c r="L804" s="6"/>
      <c r="M804" s="6"/>
      <c r="N804" s="6"/>
      <c r="O804" s="6"/>
      <c r="P804" s="6"/>
      <c r="Q804" s="6"/>
      <c r="R804" s="6"/>
      <c r="S804" s="6"/>
      <c r="T804" s="6"/>
      <c r="U804" s="6"/>
      <c r="V804" s="6"/>
      <c r="W804" s="6"/>
      <c r="X804" s="6"/>
      <c r="Y804" s="6"/>
      <c r="Z804" s="6"/>
    </row>
    <row r="805" spans="1:26" ht="15.75" customHeight="1">
      <c r="A805" s="6"/>
      <c r="B805" s="6"/>
      <c r="C805" s="6"/>
      <c r="D805" s="6"/>
      <c r="E805" s="6"/>
      <c r="F805" s="6"/>
      <c r="G805" s="6"/>
      <c r="H805" s="6"/>
      <c r="I805" s="6"/>
      <c r="J805" s="6"/>
      <c r="K805" s="6"/>
      <c r="L805" s="6"/>
      <c r="M805" s="6"/>
      <c r="N805" s="6"/>
      <c r="O805" s="6"/>
      <c r="P805" s="6"/>
      <c r="Q805" s="6"/>
      <c r="R805" s="6"/>
      <c r="S805" s="6"/>
      <c r="T805" s="6"/>
      <c r="U805" s="6"/>
      <c r="V805" s="6"/>
      <c r="W805" s="6"/>
      <c r="X805" s="6"/>
      <c r="Y805" s="6"/>
      <c r="Z805" s="6"/>
    </row>
    <row r="806" spans="1:26" ht="15.75" customHeight="1">
      <c r="A806" s="6"/>
      <c r="B806" s="6"/>
      <c r="C806" s="6"/>
      <c r="D806" s="6"/>
      <c r="E806" s="6"/>
      <c r="F806" s="6"/>
      <c r="G806" s="6"/>
      <c r="H806" s="6"/>
      <c r="I806" s="6"/>
      <c r="J806" s="6"/>
      <c r="K806" s="6"/>
      <c r="L806" s="6"/>
      <c r="M806" s="6"/>
      <c r="N806" s="6"/>
      <c r="O806" s="6"/>
      <c r="P806" s="6"/>
      <c r="Q806" s="6"/>
      <c r="R806" s="6"/>
      <c r="S806" s="6"/>
      <c r="T806" s="6"/>
      <c r="U806" s="6"/>
      <c r="V806" s="6"/>
      <c r="W806" s="6"/>
      <c r="X806" s="6"/>
      <c r="Y806" s="6"/>
      <c r="Z806" s="6"/>
    </row>
    <row r="807" spans="1:26" ht="15.75" customHeight="1">
      <c r="A807" s="6"/>
      <c r="B807" s="6"/>
      <c r="C807" s="6"/>
      <c r="D807" s="6"/>
      <c r="E807" s="6"/>
      <c r="F807" s="6"/>
      <c r="G807" s="6"/>
      <c r="H807" s="6"/>
      <c r="I807" s="6"/>
      <c r="J807" s="6"/>
      <c r="K807" s="6"/>
      <c r="L807" s="6"/>
      <c r="M807" s="6"/>
      <c r="N807" s="6"/>
      <c r="O807" s="6"/>
      <c r="P807" s="6"/>
      <c r="Q807" s="6"/>
      <c r="R807" s="6"/>
      <c r="S807" s="6"/>
      <c r="T807" s="6"/>
      <c r="U807" s="6"/>
      <c r="V807" s="6"/>
      <c r="W807" s="6"/>
      <c r="X807" s="6"/>
      <c r="Y807" s="6"/>
      <c r="Z807" s="6"/>
    </row>
    <row r="808" spans="1:26" ht="15.75" customHeight="1">
      <c r="A808" s="6"/>
      <c r="B808" s="6"/>
      <c r="C808" s="6"/>
      <c r="D808" s="6"/>
      <c r="E808" s="6"/>
      <c r="F808" s="6"/>
      <c r="G808" s="6"/>
      <c r="H808" s="6"/>
      <c r="I808" s="6"/>
      <c r="J808" s="6"/>
      <c r="K808" s="6"/>
      <c r="L808" s="6"/>
      <c r="M808" s="6"/>
      <c r="N808" s="6"/>
      <c r="O808" s="6"/>
      <c r="P808" s="6"/>
      <c r="Q808" s="6"/>
      <c r="R808" s="6"/>
      <c r="S808" s="6"/>
      <c r="T808" s="6"/>
      <c r="U808" s="6"/>
      <c r="V808" s="6"/>
      <c r="W808" s="6"/>
      <c r="X808" s="6"/>
      <c r="Y808" s="6"/>
      <c r="Z808" s="6"/>
    </row>
    <row r="809" spans="1:26" ht="15.75" customHeight="1">
      <c r="A809" s="6"/>
      <c r="B809" s="6"/>
      <c r="C809" s="6"/>
      <c r="D809" s="6"/>
      <c r="E809" s="6"/>
      <c r="F809" s="6"/>
      <c r="G809" s="6"/>
      <c r="H809" s="6"/>
      <c r="I809" s="6"/>
      <c r="J809" s="6"/>
      <c r="K809" s="6"/>
      <c r="L809" s="6"/>
      <c r="M809" s="6"/>
      <c r="N809" s="6"/>
      <c r="O809" s="6"/>
      <c r="P809" s="6"/>
      <c r="Q809" s="6"/>
      <c r="R809" s="6"/>
      <c r="S809" s="6"/>
      <c r="T809" s="6"/>
      <c r="U809" s="6"/>
      <c r="V809" s="6"/>
      <c r="W809" s="6"/>
      <c r="X809" s="6"/>
      <c r="Y809" s="6"/>
      <c r="Z809" s="6"/>
    </row>
    <row r="810" spans="1:26" ht="15.75" customHeight="1">
      <c r="A810" s="6"/>
      <c r="B810" s="6"/>
      <c r="C810" s="6"/>
      <c r="D810" s="6"/>
      <c r="E810" s="6"/>
      <c r="F810" s="6"/>
      <c r="G810" s="6"/>
      <c r="H810" s="6"/>
      <c r="I810" s="6"/>
      <c r="J810" s="6"/>
      <c r="K810" s="6"/>
      <c r="L810" s="6"/>
      <c r="M810" s="6"/>
      <c r="N810" s="6"/>
      <c r="O810" s="6"/>
      <c r="P810" s="6"/>
      <c r="Q810" s="6"/>
      <c r="R810" s="6"/>
      <c r="S810" s="6"/>
      <c r="T810" s="6"/>
      <c r="U810" s="6"/>
      <c r="V810" s="6"/>
      <c r="W810" s="6"/>
      <c r="X810" s="6"/>
      <c r="Y810" s="6"/>
      <c r="Z810" s="6"/>
    </row>
    <row r="811" spans="1:26" ht="15.75" customHeight="1">
      <c r="A811" s="6"/>
      <c r="B811" s="6"/>
      <c r="C811" s="6"/>
      <c r="D811" s="6"/>
      <c r="E811" s="6"/>
      <c r="F811" s="6"/>
      <c r="G811" s="6"/>
      <c r="H811" s="6"/>
      <c r="I811" s="6"/>
      <c r="J811" s="6"/>
      <c r="K811" s="6"/>
      <c r="L811" s="6"/>
      <c r="M811" s="6"/>
      <c r="N811" s="6"/>
      <c r="O811" s="6"/>
      <c r="P811" s="6"/>
      <c r="Q811" s="6"/>
      <c r="R811" s="6"/>
      <c r="S811" s="6"/>
      <c r="T811" s="6"/>
      <c r="U811" s="6"/>
      <c r="V811" s="6"/>
      <c r="W811" s="6"/>
      <c r="X811" s="6"/>
      <c r="Y811" s="6"/>
      <c r="Z811" s="6"/>
    </row>
    <row r="812" spans="1:26" ht="15.75" customHeight="1">
      <c r="A812" s="6"/>
      <c r="B812" s="6"/>
      <c r="C812" s="6"/>
      <c r="D812" s="6"/>
      <c r="E812" s="6"/>
      <c r="F812" s="6"/>
      <c r="G812" s="6"/>
      <c r="H812" s="6"/>
      <c r="I812" s="6"/>
      <c r="J812" s="6"/>
      <c r="K812" s="6"/>
      <c r="L812" s="6"/>
      <c r="M812" s="6"/>
      <c r="N812" s="6"/>
      <c r="O812" s="6"/>
      <c r="P812" s="6"/>
      <c r="Q812" s="6"/>
      <c r="R812" s="6"/>
      <c r="S812" s="6"/>
      <c r="T812" s="6"/>
      <c r="U812" s="6"/>
      <c r="V812" s="6"/>
      <c r="W812" s="6"/>
      <c r="X812" s="6"/>
      <c r="Y812" s="6"/>
      <c r="Z812" s="6"/>
    </row>
    <row r="813" spans="1:26" ht="15.75" customHeight="1">
      <c r="A813" s="6"/>
      <c r="B813" s="6"/>
      <c r="C813" s="6"/>
      <c r="D813" s="6"/>
      <c r="E813" s="6"/>
      <c r="F813" s="6"/>
      <c r="G813" s="6"/>
      <c r="H813" s="6"/>
      <c r="I813" s="6"/>
      <c r="J813" s="6"/>
      <c r="K813" s="6"/>
      <c r="L813" s="6"/>
      <c r="M813" s="6"/>
      <c r="N813" s="6"/>
      <c r="O813" s="6"/>
      <c r="P813" s="6"/>
      <c r="Q813" s="6"/>
      <c r="R813" s="6"/>
      <c r="S813" s="6"/>
      <c r="T813" s="6"/>
      <c r="U813" s="6"/>
      <c r="V813" s="6"/>
      <c r="W813" s="6"/>
      <c r="X813" s="6"/>
      <c r="Y813" s="6"/>
      <c r="Z813" s="6"/>
    </row>
    <row r="814" spans="1:26" ht="15.75" customHeight="1">
      <c r="A814" s="6"/>
      <c r="B814" s="6"/>
      <c r="C814" s="6"/>
      <c r="D814" s="6"/>
      <c r="E814" s="6"/>
      <c r="F814" s="6"/>
      <c r="G814" s="6"/>
      <c r="H814" s="6"/>
      <c r="I814" s="6"/>
      <c r="J814" s="6"/>
      <c r="K814" s="6"/>
      <c r="L814" s="6"/>
      <c r="M814" s="6"/>
      <c r="N814" s="6"/>
      <c r="O814" s="6"/>
      <c r="P814" s="6"/>
      <c r="Q814" s="6"/>
      <c r="R814" s="6"/>
      <c r="S814" s="6"/>
      <c r="T814" s="6"/>
      <c r="U814" s="6"/>
      <c r="V814" s="6"/>
      <c r="W814" s="6"/>
      <c r="X814" s="6"/>
      <c r="Y814" s="6"/>
      <c r="Z814" s="6"/>
    </row>
    <row r="815" spans="1:26" ht="15.75" customHeight="1">
      <c r="A815" s="6"/>
      <c r="B815" s="6"/>
      <c r="C815" s="6"/>
      <c r="D815" s="6"/>
      <c r="E815" s="6"/>
      <c r="F815" s="6"/>
      <c r="G815" s="6"/>
      <c r="H815" s="6"/>
      <c r="I815" s="6"/>
      <c r="J815" s="6"/>
      <c r="K815" s="6"/>
      <c r="L815" s="6"/>
      <c r="M815" s="6"/>
      <c r="N815" s="6"/>
      <c r="O815" s="6"/>
      <c r="P815" s="6"/>
      <c r="Q815" s="6"/>
      <c r="R815" s="6"/>
      <c r="S815" s="6"/>
      <c r="T815" s="6"/>
      <c r="U815" s="6"/>
      <c r="V815" s="6"/>
      <c r="W815" s="6"/>
      <c r="X815" s="6"/>
      <c r="Y815" s="6"/>
      <c r="Z815" s="6"/>
    </row>
    <row r="816" spans="1:26" ht="15.75" customHeight="1">
      <c r="A816" s="6"/>
      <c r="B816" s="6"/>
      <c r="C816" s="6"/>
      <c r="D816" s="6"/>
      <c r="E816" s="6"/>
      <c r="F816" s="6"/>
      <c r="G816" s="6"/>
      <c r="H816" s="6"/>
      <c r="I816" s="6"/>
      <c r="J816" s="6"/>
      <c r="K816" s="6"/>
      <c r="L816" s="6"/>
      <c r="M816" s="6"/>
      <c r="N816" s="6"/>
      <c r="O816" s="6"/>
      <c r="P816" s="6"/>
      <c r="Q816" s="6"/>
      <c r="R816" s="6"/>
      <c r="S816" s="6"/>
      <c r="T816" s="6"/>
      <c r="U816" s="6"/>
      <c r="V816" s="6"/>
      <c r="W816" s="6"/>
      <c r="X816" s="6"/>
      <c r="Y816" s="6"/>
      <c r="Z816" s="6"/>
    </row>
    <row r="817" spans="1:26" ht="15.75" customHeight="1">
      <c r="A817" s="6"/>
      <c r="B817" s="6"/>
      <c r="C817" s="6"/>
      <c r="D817" s="6"/>
      <c r="E817" s="6"/>
      <c r="F817" s="6"/>
      <c r="G817" s="6"/>
      <c r="H817" s="6"/>
      <c r="I817" s="6"/>
      <c r="J817" s="6"/>
      <c r="K817" s="6"/>
      <c r="L817" s="6"/>
      <c r="M817" s="6"/>
      <c r="N817" s="6"/>
      <c r="O817" s="6"/>
      <c r="P817" s="6"/>
      <c r="Q817" s="6"/>
      <c r="R817" s="6"/>
      <c r="S817" s="6"/>
      <c r="T817" s="6"/>
      <c r="U817" s="6"/>
      <c r="V817" s="6"/>
      <c r="W817" s="6"/>
      <c r="X817" s="6"/>
      <c r="Y817" s="6"/>
      <c r="Z817" s="6"/>
    </row>
    <row r="818" spans="1:26" ht="15.75" customHeight="1">
      <c r="A818" s="6"/>
      <c r="B818" s="6"/>
      <c r="C818" s="6"/>
      <c r="D818" s="6"/>
      <c r="E818" s="6"/>
      <c r="F818" s="6"/>
      <c r="G818" s="6"/>
      <c r="H818" s="6"/>
      <c r="I818" s="6"/>
      <c r="J818" s="6"/>
      <c r="K818" s="6"/>
      <c r="L818" s="6"/>
      <c r="M818" s="6"/>
      <c r="N818" s="6"/>
      <c r="O818" s="6"/>
      <c r="P818" s="6"/>
      <c r="Q818" s="6"/>
      <c r="R818" s="6"/>
      <c r="S818" s="6"/>
      <c r="T818" s="6"/>
      <c r="U818" s="6"/>
      <c r="V818" s="6"/>
      <c r="W818" s="6"/>
      <c r="X818" s="6"/>
      <c r="Y818" s="6"/>
      <c r="Z818" s="6"/>
    </row>
    <row r="819" spans="1:26" ht="15.75" customHeight="1">
      <c r="A819" s="6"/>
      <c r="B819" s="6"/>
      <c r="C819" s="6"/>
      <c r="D819" s="6"/>
      <c r="E819" s="6"/>
      <c r="F819" s="6"/>
      <c r="G819" s="6"/>
      <c r="H819" s="6"/>
      <c r="I819" s="6"/>
      <c r="J819" s="6"/>
      <c r="K819" s="6"/>
      <c r="L819" s="6"/>
      <c r="M819" s="6"/>
      <c r="N819" s="6"/>
      <c r="O819" s="6"/>
      <c r="P819" s="6"/>
      <c r="Q819" s="6"/>
      <c r="R819" s="6"/>
      <c r="S819" s="6"/>
      <c r="T819" s="6"/>
      <c r="U819" s="6"/>
      <c r="V819" s="6"/>
      <c r="W819" s="6"/>
      <c r="X819" s="6"/>
      <c r="Y819" s="6"/>
      <c r="Z819" s="6"/>
    </row>
    <row r="820" spans="1:26" ht="15.75" customHeight="1">
      <c r="A820" s="6"/>
      <c r="B820" s="6"/>
      <c r="C820" s="6"/>
      <c r="D820" s="6"/>
      <c r="E820" s="6"/>
      <c r="F820" s="6"/>
      <c r="G820" s="6"/>
      <c r="H820" s="6"/>
      <c r="I820" s="6"/>
      <c r="J820" s="6"/>
      <c r="K820" s="6"/>
      <c r="L820" s="6"/>
      <c r="M820" s="6"/>
      <c r="N820" s="6"/>
      <c r="O820" s="6"/>
      <c r="P820" s="6"/>
      <c r="Q820" s="6"/>
      <c r="R820" s="6"/>
      <c r="S820" s="6"/>
      <c r="T820" s="6"/>
      <c r="U820" s="6"/>
      <c r="V820" s="6"/>
      <c r="W820" s="6"/>
      <c r="X820" s="6"/>
      <c r="Y820" s="6"/>
      <c r="Z820" s="6"/>
    </row>
    <row r="821" spans="1:26" ht="15.75" customHeight="1">
      <c r="A821" s="6"/>
      <c r="B821" s="6"/>
      <c r="C821" s="6"/>
      <c r="D821" s="6"/>
      <c r="E821" s="6"/>
      <c r="F821" s="6"/>
      <c r="G821" s="6"/>
      <c r="H821" s="6"/>
      <c r="I821" s="6"/>
      <c r="J821" s="6"/>
      <c r="K821" s="6"/>
      <c r="L821" s="6"/>
      <c r="M821" s="6"/>
      <c r="N821" s="6"/>
      <c r="O821" s="6"/>
      <c r="P821" s="6"/>
      <c r="Q821" s="6"/>
      <c r="R821" s="6"/>
      <c r="S821" s="6"/>
      <c r="T821" s="6"/>
      <c r="U821" s="6"/>
      <c r="V821" s="6"/>
      <c r="W821" s="6"/>
      <c r="X821" s="6"/>
      <c r="Y821" s="6"/>
      <c r="Z821" s="6"/>
    </row>
    <row r="822" spans="1:26" ht="15.75" customHeight="1">
      <c r="A822" s="6"/>
      <c r="B822" s="6"/>
      <c r="C822" s="6"/>
      <c r="D822" s="6"/>
      <c r="E822" s="6"/>
      <c r="F822" s="6"/>
      <c r="G822" s="6"/>
      <c r="H822" s="6"/>
      <c r="I822" s="6"/>
      <c r="J822" s="6"/>
      <c r="K822" s="6"/>
      <c r="L822" s="6"/>
      <c r="M822" s="6"/>
      <c r="N822" s="6"/>
      <c r="O822" s="6"/>
      <c r="P822" s="6"/>
      <c r="Q822" s="6"/>
      <c r="R822" s="6"/>
      <c r="S822" s="6"/>
      <c r="T822" s="6"/>
      <c r="U822" s="6"/>
      <c r="V822" s="6"/>
      <c r="W822" s="6"/>
      <c r="X822" s="6"/>
      <c r="Y822" s="6"/>
      <c r="Z822" s="6"/>
    </row>
    <row r="823" spans="1:26" ht="15.75" customHeight="1">
      <c r="A823" s="6"/>
      <c r="B823" s="6"/>
      <c r="C823" s="6"/>
      <c r="D823" s="6"/>
      <c r="E823" s="6"/>
      <c r="F823" s="6"/>
      <c r="G823" s="6"/>
      <c r="H823" s="6"/>
      <c r="I823" s="6"/>
      <c r="J823" s="6"/>
      <c r="K823" s="6"/>
      <c r="L823" s="6"/>
      <c r="M823" s="6"/>
      <c r="N823" s="6"/>
      <c r="O823" s="6"/>
      <c r="P823" s="6"/>
      <c r="Q823" s="6"/>
      <c r="R823" s="6"/>
      <c r="S823" s="6"/>
      <c r="T823" s="6"/>
      <c r="U823" s="6"/>
      <c r="V823" s="6"/>
      <c r="W823" s="6"/>
      <c r="X823" s="6"/>
      <c r="Y823" s="6"/>
      <c r="Z823" s="6"/>
    </row>
    <row r="824" spans="1:26" ht="15.75" customHeight="1">
      <c r="A824" s="6"/>
      <c r="B824" s="6"/>
      <c r="C824" s="6"/>
      <c r="D824" s="6"/>
      <c r="E824" s="6"/>
      <c r="F824" s="6"/>
      <c r="G824" s="6"/>
      <c r="H824" s="6"/>
      <c r="I824" s="6"/>
      <c r="J824" s="6"/>
      <c r="K824" s="6"/>
      <c r="L824" s="6"/>
      <c r="M824" s="6"/>
      <c r="N824" s="6"/>
      <c r="O824" s="6"/>
      <c r="P824" s="6"/>
      <c r="Q824" s="6"/>
      <c r="R824" s="6"/>
      <c r="S824" s="6"/>
      <c r="T824" s="6"/>
      <c r="U824" s="6"/>
      <c r="V824" s="6"/>
      <c r="W824" s="6"/>
      <c r="X824" s="6"/>
      <c r="Y824" s="6"/>
      <c r="Z824" s="6"/>
    </row>
    <row r="825" spans="1:26" ht="15.75" customHeight="1">
      <c r="A825" s="6"/>
      <c r="B825" s="6"/>
      <c r="C825" s="6"/>
      <c r="D825" s="6"/>
      <c r="E825" s="6"/>
      <c r="F825" s="6"/>
      <c r="G825" s="6"/>
      <c r="H825" s="6"/>
      <c r="I825" s="6"/>
      <c r="J825" s="6"/>
      <c r="K825" s="6"/>
      <c r="L825" s="6"/>
      <c r="M825" s="6"/>
      <c r="N825" s="6"/>
      <c r="O825" s="6"/>
      <c r="P825" s="6"/>
      <c r="Q825" s="6"/>
      <c r="R825" s="6"/>
      <c r="S825" s="6"/>
      <c r="T825" s="6"/>
      <c r="U825" s="6"/>
      <c r="V825" s="6"/>
      <c r="W825" s="6"/>
      <c r="X825" s="6"/>
      <c r="Y825" s="6"/>
      <c r="Z825" s="6"/>
    </row>
    <row r="826" spans="1:26" ht="15.75" customHeight="1">
      <c r="A826" s="6"/>
      <c r="B826" s="6"/>
      <c r="C826" s="6"/>
      <c r="D826" s="6"/>
      <c r="E826" s="6"/>
      <c r="F826" s="6"/>
      <c r="G826" s="6"/>
      <c r="H826" s="6"/>
      <c r="I826" s="6"/>
      <c r="J826" s="6"/>
      <c r="K826" s="6"/>
      <c r="L826" s="6"/>
      <c r="M826" s="6"/>
      <c r="N826" s="6"/>
      <c r="O826" s="6"/>
      <c r="P826" s="6"/>
      <c r="Q826" s="6"/>
      <c r="R826" s="6"/>
      <c r="S826" s="6"/>
      <c r="T826" s="6"/>
      <c r="U826" s="6"/>
      <c r="V826" s="6"/>
      <c r="W826" s="6"/>
      <c r="X826" s="6"/>
      <c r="Y826" s="6"/>
      <c r="Z826" s="6"/>
    </row>
    <row r="827" spans="1:26" ht="15.75" customHeight="1">
      <c r="A827" s="6"/>
      <c r="B827" s="6"/>
      <c r="C827" s="6"/>
      <c r="D827" s="6"/>
      <c r="E827" s="6"/>
      <c r="F827" s="6"/>
      <c r="G827" s="6"/>
      <c r="H827" s="6"/>
      <c r="I827" s="6"/>
      <c r="J827" s="6"/>
      <c r="K827" s="6"/>
      <c r="L827" s="6"/>
      <c r="M827" s="6"/>
      <c r="N827" s="6"/>
      <c r="O827" s="6"/>
      <c r="P827" s="6"/>
      <c r="Q827" s="6"/>
      <c r="R827" s="6"/>
      <c r="S827" s="6"/>
      <c r="T827" s="6"/>
      <c r="U827" s="6"/>
      <c r="V827" s="6"/>
      <c r="W827" s="6"/>
      <c r="X827" s="6"/>
      <c r="Y827" s="6"/>
      <c r="Z827" s="6"/>
    </row>
    <row r="828" spans="1:26" ht="15.75" customHeight="1">
      <c r="A828" s="6"/>
      <c r="B828" s="6"/>
      <c r="C828" s="6"/>
      <c r="D828" s="6"/>
      <c r="E828" s="6"/>
      <c r="F828" s="6"/>
      <c r="G828" s="6"/>
      <c r="H828" s="6"/>
      <c r="I828" s="6"/>
      <c r="J828" s="6"/>
      <c r="K828" s="6"/>
      <c r="L828" s="6"/>
      <c r="M828" s="6"/>
      <c r="N828" s="6"/>
      <c r="O828" s="6"/>
      <c r="P828" s="6"/>
      <c r="Q828" s="6"/>
      <c r="R828" s="6"/>
      <c r="S828" s="6"/>
      <c r="T828" s="6"/>
      <c r="U828" s="6"/>
      <c r="V828" s="6"/>
      <c r="W828" s="6"/>
      <c r="X828" s="6"/>
      <c r="Y828" s="6"/>
      <c r="Z828" s="6"/>
    </row>
    <row r="829" spans="1:26" ht="15.75" customHeight="1">
      <c r="A829" s="6"/>
      <c r="B829" s="6"/>
      <c r="C829" s="6"/>
      <c r="D829" s="6"/>
      <c r="E829" s="6"/>
      <c r="F829" s="6"/>
      <c r="G829" s="6"/>
      <c r="H829" s="6"/>
      <c r="I829" s="6"/>
      <c r="J829" s="6"/>
      <c r="K829" s="6"/>
      <c r="L829" s="6"/>
      <c r="M829" s="6"/>
      <c r="N829" s="6"/>
      <c r="O829" s="6"/>
      <c r="P829" s="6"/>
      <c r="Q829" s="6"/>
      <c r="R829" s="6"/>
      <c r="S829" s="6"/>
      <c r="T829" s="6"/>
      <c r="U829" s="6"/>
      <c r="V829" s="6"/>
      <c r="W829" s="6"/>
      <c r="X829" s="6"/>
      <c r="Y829" s="6"/>
      <c r="Z829" s="6"/>
    </row>
    <row r="830" spans="1:26" ht="15.75" customHeight="1">
      <c r="A830" s="6"/>
      <c r="B830" s="6"/>
      <c r="C830" s="6"/>
      <c r="D830" s="6"/>
      <c r="E830" s="6"/>
      <c r="F830" s="6"/>
      <c r="G830" s="6"/>
      <c r="H830" s="6"/>
      <c r="I830" s="6"/>
      <c r="J830" s="6"/>
      <c r="K830" s="6"/>
      <c r="L830" s="6"/>
      <c r="M830" s="6"/>
      <c r="N830" s="6"/>
      <c r="O830" s="6"/>
      <c r="P830" s="6"/>
      <c r="Q830" s="6"/>
      <c r="R830" s="6"/>
      <c r="S830" s="6"/>
      <c r="T830" s="6"/>
      <c r="U830" s="6"/>
      <c r="V830" s="6"/>
      <c r="W830" s="6"/>
      <c r="X830" s="6"/>
      <c r="Y830" s="6"/>
      <c r="Z830" s="6"/>
    </row>
    <row r="831" spans="1:26" ht="15.75" customHeight="1">
      <c r="A831" s="6"/>
      <c r="B831" s="6"/>
      <c r="C831" s="6"/>
      <c r="D831" s="6"/>
      <c r="E831" s="6"/>
      <c r="F831" s="6"/>
      <c r="G831" s="6"/>
      <c r="H831" s="6"/>
      <c r="I831" s="6"/>
      <c r="J831" s="6"/>
      <c r="K831" s="6"/>
      <c r="L831" s="6"/>
      <c r="M831" s="6"/>
      <c r="N831" s="6"/>
      <c r="O831" s="6"/>
      <c r="P831" s="6"/>
      <c r="Q831" s="6"/>
      <c r="R831" s="6"/>
      <c r="S831" s="6"/>
      <c r="T831" s="6"/>
      <c r="U831" s="6"/>
      <c r="V831" s="6"/>
      <c r="W831" s="6"/>
      <c r="X831" s="6"/>
      <c r="Y831" s="6"/>
      <c r="Z831" s="6"/>
    </row>
    <row r="832" spans="1:26" ht="15.75" customHeight="1">
      <c r="A832" s="6"/>
      <c r="B832" s="6"/>
      <c r="C832" s="6"/>
      <c r="D832" s="6"/>
      <c r="E832" s="6"/>
      <c r="F832" s="6"/>
      <c r="G832" s="6"/>
      <c r="H832" s="6"/>
      <c r="I832" s="6"/>
      <c r="J832" s="6"/>
      <c r="K832" s="6"/>
      <c r="L832" s="6"/>
      <c r="M832" s="6"/>
      <c r="N832" s="6"/>
      <c r="O832" s="6"/>
      <c r="P832" s="6"/>
      <c r="Q832" s="6"/>
      <c r="R832" s="6"/>
      <c r="S832" s="6"/>
      <c r="T832" s="6"/>
      <c r="U832" s="6"/>
      <c r="V832" s="6"/>
      <c r="W832" s="6"/>
      <c r="X832" s="6"/>
      <c r="Y832" s="6"/>
      <c r="Z832" s="6"/>
    </row>
    <row r="833" spans="1:26" ht="15.75" customHeight="1">
      <c r="A833" s="6"/>
      <c r="B833" s="6"/>
      <c r="C833" s="6"/>
      <c r="D833" s="6"/>
      <c r="E833" s="6"/>
      <c r="F833" s="6"/>
      <c r="G833" s="6"/>
      <c r="H833" s="6"/>
      <c r="I833" s="6"/>
      <c r="J833" s="6"/>
      <c r="K833" s="6"/>
      <c r="L833" s="6"/>
      <c r="M833" s="6"/>
      <c r="N833" s="6"/>
      <c r="O833" s="6"/>
      <c r="P833" s="6"/>
      <c r="Q833" s="6"/>
      <c r="R833" s="6"/>
      <c r="S833" s="6"/>
      <c r="T833" s="6"/>
      <c r="U833" s="6"/>
      <c r="V833" s="6"/>
      <c r="W833" s="6"/>
      <c r="X833" s="6"/>
      <c r="Y833" s="6"/>
      <c r="Z833" s="6"/>
    </row>
    <row r="834" spans="1:26" ht="15.75" customHeight="1">
      <c r="A834" s="6"/>
      <c r="B834" s="6"/>
      <c r="C834" s="6"/>
      <c r="D834" s="6"/>
      <c r="E834" s="6"/>
      <c r="F834" s="6"/>
      <c r="G834" s="6"/>
      <c r="H834" s="6"/>
      <c r="I834" s="6"/>
      <c r="J834" s="6"/>
      <c r="K834" s="6"/>
      <c r="L834" s="6"/>
      <c r="M834" s="6"/>
      <c r="N834" s="6"/>
      <c r="O834" s="6"/>
      <c r="P834" s="6"/>
      <c r="Q834" s="6"/>
      <c r="R834" s="6"/>
      <c r="S834" s="6"/>
      <c r="T834" s="6"/>
      <c r="U834" s="6"/>
      <c r="V834" s="6"/>
      <c r="W834" s="6"/>
      <c r="X834" s="6"/>
      <c r="Y834" s="6"/>
      <c r="Z834" s="6"/>
    </row>
    <row r="835" spans="1:26" ht="15.75" customHeight="1">
      <c r="A835" s="6"/>
      <c r="B835" s="6"/>
      <c r="C835" s="6"/>
      <c r="D835" s="6"/>
      <c r="E835" s="6"/>
      <c r="F835" s="6"/>
      <c r="G835" s="6"/>
      <c r="H835" s="6"/>
      <c r="I835" s="6"/>
      <c r="J835" s="6"/>
      <c r="K835" s="6"/>
      <c r="L835" s="6"/>
      <c r="M835" s="6"/>
      <c r="N835" s="6"/>
      <c r="O835" s="6"/>
      <c r="P835" s="6"/>
      <c r="Q835" s="6"/>
      <c r="R835" s="6"/>
      <c r="S835" s="6"/>
      <c r="T835" s="6"/>
      <c r="U835" s="6"/>
      <c r="V835" s="6"/>
      <c r="W835" s="6"/>
      <c r="X835" s="6"/>
      <c r="Y835" s="6"/>
      <c r="Z835" s="6"/>
    </row>
    <row r="836" spans="1:26" ht="15.75" customHeight="1">
      <c r="A836" s="6"/>
      <c r="B836" s="6"/>
      <c r="C836" s="6"/>
      <c r="D836" s="6"/>
      <c r="E836" s="6"/>
      <c r="F836" s="6"/>
      <c r="G836" s="6"/>
      <c r="H836" s="6"/>
      <c r="I836" s="6"/>
      <c r="J836" s="6"/>
      <c r="K836" s="6"/>
      <c r="L836" s="6"/>
      <c r="M836" s="6"/>
      <c r="N836" s="6"/>
      <c r="O836" s="6"/>
      <c r="P836" s="6"/>
      <c r="Q836" s="6"/>
      <c r="R836" s="6"/>
      <c r="S836" s="6"/>
      <c r="T836" s="6"/>
      <c r="U836" s="6"/>
      <c r="V836" s="6"/>
      <c r="W836" s="6"/>
      <c r="X836" s="6"/>
      <c r="Y836" s="6"/>
      <c r="Z836" s="6"/>
    </row>
    <row r="837" spans="1:26" ht="15.75" customHeight="1">
      <c r="A837" s="6"/>
      <c r="B837" s="6"/>
      <c r="C837" s="6"/>
      <c r="D837" s="6"/>
      <c r="E837" s="6"/>
      <c r="F837" s="6"/>
      <c r="G837" s="6"/>
      <c r="H837" s="6"/>
      <c r="I837" s="6"/>
      <c r="J837" s="6"/>
      <c r="K837" s="6"/>
      <c r="L837" s="6"/>
      <c r="M837" s="6"/>
      <c r="N837" s="6"/>
      <c r="O837" s="6"/>
      <c r="P837" s="6"/>
      <c r="Q837" s="6"/>
      <c r="R837" s="6"/>
      <c r="S837" s="6"/>
      <c r="T837" s="6"/>
      <c r="U837" s="6"/>
      <c r="V837" s="6"/>
      <c r="W837" s="6"/>
      <c r="X837" s="6"/>
      <c r="Y837" s="6"/>
      <c r="Z837" s="6"/>
    </row>
    <row r="838" spans="1:26" ht="15.75" customHeight="1">
      <c r="A838" s="6"/>
      <c r="B838" s="6"/>
      <c r="C838" s="6"/>
      <c r="D838" s="6"/>
      <c r="E838" s="6"/>
      <c r="F838" s="6"/>
      <c r="G838" s="6"/>
      <c r="H838" s="6"/>
      <c r="I838" s="6"/>
      <c r="J838" s="6"/>
      <c r="K838" s="6"/>
      <c r="L838" s="6"/>
      <c r="M838" s="6"/>
      <c r="N838" s="6"/>
      <c r="O838" s="6"/>
      <c r="P838" s="6"/>
      <c r="Q838" s="6"/>
      <c r="R838" s="6"/>
      <c r="S838" s="6"/>
      <c r="T838" s="6"/>
      <c r="U838" s="6"/>
      <c r="V838" s="6"/>
      <c r="W838" s="6"/>
      <c r="X838" s="6"/>
      <c r="Y838" s="6"/>
      <c r="Z838" s="6"/>
    </row>
    <row r="839" spans="1:26" ht="15.75" customHeight="1">
      <c r="A839" s="6"/>
      <c r="B839" s="6"/>
      <c r="C839" s="6"/>
      <c r="D839" s="6"/>
      <c r="E839" s="6"/>
      <c r="F839" s="6"/>
      <c r="G839" s="6"/>
      <c r="H839" s="6"/>
      <c r="I839" s="6"/>
      <c r="J839" s="6"/>
      <c r="K839" s="6"/>
      <c r="L839" s="6"/>
      <c r="M839" s="6"/>
      <c r="N839" s="6"/>
      <c r="O839" s="6"/>
      <c r="P839" s="6"/>
      <c r="Q839" s="6"/>
      <c r="R839" s="6"/>
      <c r="S839" s="6"/>
      <c r="T839" s="6"/>
      <c r="U839" s="6"/>
      <c r="V839" s="6"/>
      <c r="W839" s="6"/>
      <c r="X839" s="6"/>
      <c r="Y839" s="6"/>
      <c r="Z839" s="6"/>
    </row>
    <row r="840" spans="1:26" ht="15.75" customHeight="1">
      <c r="A840" s="6"/>
      <c r="B840" s="6"/>
      <c r="C840" s="6"/>
      <c r="D840" s="6"/>
      <c r="E840" s="6"/>
      <c r="F840" s="6"/>
      <c r="G840" s="6"/>
      <c r="H840" s="6"/>
      <c r="I840" s="6"/>
      <c r="J840" s="6"/>
      <c r="K840" s="6"/>
      <c r="L840" s="6"/>
      <c r="M840" s="6"/>
      <c r="N840" s="6"/>
      <c r="O840" s="6"/>
      <c r="P840" s="6"/>
      <c r="Q840" s="6"/>
      <c r="R840" s="6"/>
      <c r="S840" s="6"/>
      <c r="T840" s="6"/>
      <c r="U840" s="6"/>
      <c r="V840" s="6"/>
      <c r="W840" s="6"/>
      <c r="X840" s="6"/>
      <c r="Y840" s="6"/>
      <c r="Z840" s="6"/>
    </row>
    <row r="841" spans="1:26" ht="15.75" customHeight="1">
      <c r="A841" s="6"/>
      <c r="B841" s="6"/>
      <c r="C841" s="6"/>
      <c r="D841" s="6"/>
      <c r="E841" s="6"/>
      <c r="F841" s="6"/>
      <c r="G841" s="6"/>
      <c r="H841" s="6"/>
      <c r="I841" s="6"/>
      <c r="J841" s="6"/>
      <c r="K841" s="6"/>
      <c r="L841" s="6"/>
      <c r="M841" s="6"/>
      <c r="N841" s="6"/>
      <c r="O841" s="6"/>
      <c r="P841" s="6"/>
      <c r="Q841" s="6"/>
      <c r="R841" s="6"/>
      <c r="S841" s="6"/>
      <c r="T841" s="6"/>
      <c r="U841" s="6"/>
      <c r="V841" s="6"/>
      <c r="W841" s="6"/>
      <c r="X841" s="6"/>
      <c r="Y841" s="6"/>
      <c r="Z841" s="6"/>
    </row>
    <row r="842" spans="1:26" ht="15.75" customHeight="1">
      <c r="A842" s="6"/>
      <c r="B842" s="6"/>
      <c r="C842" s="6"/>
      <c r="D842" s="6"/>
      <c r="E842" s="6"/>
      <c r="F842" s="6"/>
      <c r="G842" s="6"/>
      <c r="H842" s="6"/>
      <c r="I842" s="6"/>
      <c r="J842" s="6"/>
      <c r="K842" s="6"/>
      <c r="L842" s="6"/>
      <c r="M842" s="6"/>
      <c r="N842" s="6"/>
      <c r="O842" s="6"/>
      <c r="P842" s="6"/>
      <c r="Q842" s="6"/>
      <c r="R842" s="6"/>
      <c r="S842" s="6"/>
      <c r="T842" s="6"/>
      <c r="U842" s="6"/>
      <c r="V842" s="6"/>
      <c r="W842" s="6"/>
      <c r="X842" s="6"/>
      <c r="Y842" s="6"/>
      <c r="Z842" s="6"/>
    </row>
    <row r="843" spans="1:26" ht="15.75" customHeight="1">
      <c r="A843" s="6"/>
      <c r="B843" s="6"/>
      <c r="C843" s="6"/>
      <c r="D843" s="6"/>
      <c r="E843" s="6"/>
      <c r="F843" s="6"/>
      <c r="G843" s="6"/>
      <c r="H843" s="6"/>
      <c r="I843" s="6"/>
      <c r="J843" s="6"/>
      <c r="K843" s="6"/>
      <c r="L843" s="6"/>
      <c r="M843" s="6"/>
      <c r="N843" s="6"/>
      <c r="O843" s="6"/>
      <c r="P843" s="6"/>
      <c r="Q843" s="6"/>
      <c r="R843" s="6"/>
      <c r="S843" s="6"/>
      <c r="T843" s="6"/>
      <c r="U843" s="6"/>
      <c r="V843" s="6"/>
      <c r="W843" s="6"/>
      <c r="X843" s="6"/>
      <c r="Y843" s="6"/>
      <c r="Z843" s="6"/>
    </row>
    <row r="844" spans="1:26" ht="15.75" customHeight="1">
      <c r="A844" s="6"/>
      <c r="B844" s="6"/>
      <c r="C844" s="6"/>
      <c r="D844" s="6"/>
      <c r="E844" s="6"/>
      <c r="F844" s="6"/>
      <c r="G844" s="6"/>
      <c r="H844" s="6"/>
      <c r="I844" s="6"/>
      <c r="J844" s="6"/>
      <c r="K844" s="6"/>
      <c r="L844" s="6"/>
      <c r="M844" s="6"/>
      <c r="N844" s="6"/>
      <c r="O844" s="6"/>
      <c r="P844" s="6"/>
      <c r="Q844" s="6"/>
      <c r="R844" s="6"/>
      <c r="S844" s="6"/>
      <c r="T844" s="6"/>
      <c r="U844" s="6"/>
      <c r="V844" s="6"/>
      <c r="W844" s="6"/>
      <c r="X844" s="6"/>
      <c r="Y844" s="6"/>
      <c r="Z844" s="6"/>
    </row>
    <row r="845" spans="1:26" ht="15.75" customHeight="1">
      <c r="A845" s="6"/>
      <c r="B845" s="6"/>
      <c r="C845" s="6"/>
      <c r="D845" s="6"/>
      <c r="E845" s="6"/>
      <c r="F845" s="6"/>
      <c r="G845" s="6"/>
      <c r="H845" s="6"/>
      <c r="I845" s="6"/>
      <c r="J845" s="6"/>
      <c r="K845" s="6"/>
      <c r="L845" s="6"/>
      <c r="M845" s="6"/>
      <c r="N845" s="6"/>
      <c r="O845" s="6"/>
      <c r="P845" s="6"/>
      <c r="Q845" s="6"/>
      <c r="R845" s="6"/>
      <c r="S845" s="6"/>
      <c r="T845" s="6"/>
      <c r="U845" s="6"/>
      <c r="V845" s="6"/>
      <c r="W845" s="6"/>
      <c r="X845" s="6"/>
      <c r="Y845" s="6"/>
      <c r="Z845" s="6"/>
    </row>
    <row r="846" spans="1:26" ht="15.75" customHeight="1">
      <c r="A846" s="6"/>
      <c r="B846" s="6"/>
      <c r="C846" s="6"/>
      <c r="D846" s="6"/>
      <c r="E846" s="6"/>
      <c r="F846" s="6"/>
      <c r="G846" s="6"/>
      <c r="H846" s="6"/>
      <c r="I846" s="6"/>
      <c r="J846" s="6"/>
      <c r="K846" s="6"/>
      <c r="L846" s="6"/>
      <c r="M846" s="6"/>
      <c r="N846" s="6"/>
      <c r="O846" s="6"/>
      <c r="P846" s="6"/>
      <c r="Q846" s="6"/>
      <c r="R846" s="6"/>
      <c r="S846" s="6"/>
      <c r="T846" s="6"/>
      <c r="U846" s="6"/>
      <c r="V846" s="6"/>
      <c r="W846" s="6"/>
      <c r="X846" s="6"/>
      <c r="Y846" s="6"/>
      <c r="Z846" s="6"/>
    </row>
    <row r="847" spans="1:26" ht="15.75" customHeight="1">
      <c r="A847" s="6"/>
      <c r="B847" s="6"/>
      <c r="C847" s="6"/>
      <c r="D847" s="6"/>
      <c r="E847" s="6"/>
      <c r="F847" s="6"/>
      <c r="G847" s="6"/>
      <c r="H847" s="6"/>
      <c r="I847" s="6"/>
      <c r="J847" s="6"/>
      <c r="K847" s="6"/>
      <c r="L847" s="6"/>
      <c r="M847" s="6"/>
      <c r="N847" s="6"/>
      <c r="O847" s="6"/>
      <c r="P847" s="6"/>
      <c r="Q847" s="6"/>
      <c r="R847" s="6"/>
      <c r="S847" s="6"/>
      <c r="T847" s="6"/>
      <c r="U847" s="6"/>
      <c r="V847" s="6"/>
      <c r="W847" s="6"/>
      <c r="X847" s="6"/>
      <c r="Y847" s="6"/>
      <c r="Z847" s="6"/>
    </row>
    <row r="848" spans="1:26" ht="15.75" customHeight="1">
      <c r="A848" s="6"/>
      <c r="B848" s="6"/>
      <c r="C848" s="6"/>
      <c r="D848" s="6"/>
      <c r="E848" s="6"/>
      <c r="F848" s="6"/>
      <c r="G848" s="6"/>
      <c r="H848" s="6"/>
      <c r="I848" s="6"/>
      <c r="J848" s="6"/>
      <c r="K848" s="6"/>
      <c r="L848" s="6"/>
      <c r="M848" s="6"/>
      <c r="N848" s="6"/>
      <c r="O848" s="6"/>
      <c r="P848" s="6"/>
      <c r="Q848" s="6"/>
      <c r="R848" s="6"/>
      <c r="S848" s="6"/>
      <c r="T848" s="6"/>
      <c r="U848" s="6"/>
      <c r="V848" s="6"/>
      <c r="W848" s="6"/>
      <c r="X848" s="6"/>
      <c r="Y848" s="6"/>
      <c r="Z848" s="6"/>
    </row>
    <row r="849" spans="1:26" ht="15.75" customHeight="1">
      <c r="A849" s="6"/>
      <c r="B849" s="6"/>
      <c r="C849" s="6"/>
      <c r="D849" s="6"/>
      <c r="E849" s="6"/>
      <c r="F849" s="6"/>
      <c r="G849" s="6"/>
      <c r="H849" s="6"/>
      <c r="I849" s="6"/>
      <c r="J849" s="6"/>
      <c r="K849" s="6"/>
      <c r="L849" s="6"/>
      <c r="M849" s="6"/>
      <c r="N849" s="6"/>
      <c r="O849" s="6"/>
      <c r="P849" s="6"/>
      <c r="Q849" s="6"/>
      <c r="R849" s="6"/>
      <c r="S849" s="6"/>
      <c r="T849" s="6"/>
      <c r="U849" s="6"/>
      <c r="V849" s="6"/>
      <c r="W849" s="6"/>
      <c r="X849" s="6"/>
      <c r="Y849" s="6"/>
      <c r="Z849" s="6"/>
    </row>
    <row r="850" spans="1:26" ht="15.75" customHeight="1">
      <c r="A850" s="6"/>
      <c r="B850" s="6"/>
      <c r="C850" s="6"/>
      <c r="D850" s="6"/>
      <c r="E850" s="6"/>
      <c r="F850" s="6"/>
      <c r="G850" s="6"/>
      <c r="H850" s="6"/>
      <c r="I850" s="6"/>
      <c r="J850" s="6"/>
      <c r="K850" s="6"/>
      <c r="L850" s="6"/>
      <c r="M850" s="6"/>
      <c r="N850" s="6"/>
      <c r="O850" s="6"/>
      <c r="P850" s="6"/>
      <c r="Q850" s="6"/>
      <c r="R850" s="6"/>
      <c r="S850" s="6"/>
      <c r="T850" s="6"/>
      <c r="U850" s="6"/>
      <c r="V850" s="6"/>
      <c r="W850" s="6"/>
      <c r="X850" s="6"/>
      <c r="Y850" s="6"/>
      <c r="Z850" s="6"/>
    </row>
    <row r="851" spans="1:26" ht="15.75" customHeight="1">
      <c r="A851" s="6"/>
      <c r="B851" s="6"/>
      <c r="C851" s="6"/>
      <c r="D851" s="6"/>
      <c r="E851" s="6"/>
      <c r="F851" s="6"/>
      <c r="G851" s="6"/>
      <c r="H851" s="6"/>
      <c r="I851" s="6"/>
      <c r="J851" s="6"/>
      <c r="K851" s="6"/>
      <c r="L851" s="6"/>
      <c r="M851" s="6"/>
      <c r="N851" s="6"/>
      <c r="O851" s="6"/>
      <c r="P851" s="6"/>
      <c r="Q851" s="6"/>
      <c r="R851" s="6"/>
      <c r="S851" s="6"/>
      <c r="T851" s="6"/>
      <c r="U851" s="6"/>
      <c r="V851" s="6"/>
      <c r="W851" s="6"/>
      <c r="X851" s="6"/>
      <c r="Y851" s="6"/>
      <c r="Z851" s="6"/>
    </row>
    <row r="852" spans="1:26" ht="15.75" customHeight="1">
      <c r="A852" s="6"/>
      <c r="B852" s="6"/>
      <c r="C852" s="6"/>
      <c r="D852" s="6"/>
      <c r="E852" s="6"/>
      <c r="F852" s="6"/>
      <c r="G852" s="6"/>
      <c r="H852" s="6"/>
      <c r="I852" s="6"/>
      <c r="J852" s="6"/>
      <c r="K852" s="6"/>
      <c r="L852" s="6"/>
      <c r="M852" s="6"/>
      <c r="N852" s="6"/>
      <c r="O852" s="6"/>
      <c r="P852" s="6"/>
      <c r="Q852" s="6"/>
      <c r="R852" s="6"/>
      <c r="S852" s="6"/>
      <c r="T852" s="6"/>
      <c r="U852" s="6"/>
      <c r="V852" s="6"/>
      <c r="W852" s="6"/>
      <c r="X852" s="6"/>
      <c r="Y852" s="6"/>
      <c r="Z852" s="6"/>
    </row>
    <row r="853" spans="1:26" ht="15.75" customHeight="1">
      <c r="A853" s="6"/>
      <c r="B853" s="6"/>
      <c r="C853" s="6"/>
      <c r="D853" s="6"/>
      <c r="E853" s="6"/>
      <c r="F853" s="6"/>
      <c r="G853" s="6"/>
      <c r="H853" s="6"/>
      <c r="I853" s="6"/>
      <c r="J853" s="6"/>
      <c r="K853" s="6"/>
      <c r="L853" s="6"/>
      <c r="M853" s="6"/>
      <c r="N853" s="6"/>
      <c r="O853" s="6"/>
      <c r="P853" s="6"/>
      <c r="Q853" s="6"/>
      <c r="R853" s="6"/>
      <c r="S853" s="6"/>
      <c r="T853" s="6"/>
      <c r="U853" s="6"/>
      <c r="V853" s="6"/>
      <c r="W853" s="6"/>
      <c r="X853" s="6"/>
      <c r="Y853" s="6"/>
      <c r="Z853" s="6"/>
    </row>
    <row r="854" spans="1:26" ht="15.75" customHeight="1">
      <c r="A854" s="6"/>
      <c r="B854" s="6"/>
      <c r="C854" s="6"/>
      <c r="D854" s="6"/>
      <c r="E854" s="6"/>
      <c r="F854" s="6"/>
      <c r="G854" s="6"/>
      <c r="H854" s="6"/>
      <c r="I854" s="6"/>
      <c r="J854" s="6"/>
      <c r="K854" s="6"/>
      <c r="L854" s="6"/>
      <c r="M854" s="6"/>
      <c r="N854" s="6"/>
      <c r="O854" s="6"/>
      <c r="P854" s="6"/>
      <c r="Q854" s="6"/>
      <c r="R854" s="6"/>
      <c r="S854" s="6"/>
      <c r="T854" s="6"/>
      <c r="U854" s="6"/>
      <c r="V854" s="6"/>
      <c r="W854" s="6"/>
      <c r="X854" s="6"/>
      <c r="Y854" s="6"/>
      <c r="Z854" s="6"/>
    </row>
    <row r="855" spans="1:26" ht="15.75" customHeight="1">
      <c r="A855" s="6"/>
      <c r="B855" s="6"/>
      <c r="C855" s="6"/>
      <c r="D855" s="6"/>
      <c r="E855" s="6"/>
      <c r="F855" s="6"/>
      <c r="G855" s="6"/>
      <c r="H855" s="6"/>
      <c r="I855" s="6"/>
      <c r="J855" s="6"/>
      <c r="K855" s="6"/>
      <c r="L855" s="6"/>
      <c r="M855" s="6"/>
      <c r="N855" s="6"/>
      <c r="O855" s="6"/>
      <c r="P855" s="6"/>
      <c r="Q855" s="6"/>
      <c r="R855" s="6"/>
      <c r="S855" s="6"/>
      <c r="T855" s="6"/>
      <c r="U855" s="6"/>
      <c r="V855" s="6"/>
      <c r="W855" s="6"/>
      <c r="X855" s="6"/>
      <c r="Y855" s="6"/>
      <c r="Z855" s="6"/>
    </row>
    <row r="856" spans="1:26" ht="15.75" customHeight="1">
      <c r="A856" s="6"/>
      <c r="B856" s="6"/>
      <c r="C856" s="6"/>
      <c r="D856" s="6"/>
      <c r="E856" s="6"/>
      <c r="F856" s="6"/>
      <c r="G856" s="6"/>
      <c r="H856" s="6"/>
      <c r="I856" s="6"/>
      <c r="J856" s="6"/>
      <c r="K856" s="6"/>
      <c r="L856" s="6"/>
      <c r="M856" s="6"/>
      <c r="N856" s="6"/>
      <c r="O856" s="6"/>
      <c r="P856" s="6"/>
      <c r="Q856" s="6"/>
      <c r="R856" s="6"/>
      <c r="S856" s="6"/>
      <c r="T856" s="6"/>
      <c r="U856" s="6"/>
      <c r="V856" s="6"/>
      <c r="W856" s="6"/>
      <c r="X856" s="6"/>
      <c r="Y856" s="6"/>
      <c r="Z856" s="6"/>
    </row>
    <row r="857" spans="1:26" ht="15.75" customHeight="1">
      <c r="A857" s="6"/>
      <c r="B857" s="6"/>
      <c r="C857" s="6"/>
      <c r="D857" s="6"/>
      <c r="E857" s="6"/>
      <c r="F857" s="6"/>
      <c r="G857" s="6"/>
      <c r="H857" s="6"/>
      <c r="I857" s="6"/>
      <c r="J857" s="6"/>
      <c r="K857" s="6"/>
      <c r="L857" s="6"/>
      <c r="M857" s="6"/>
      <c r="N857" s="6"/>
      <c r="O857" s="6"/>
      <c r="P857" s="6"/>
      <c r="Q857" s="6"/>
      <c r="R857" s="6"/>
      <c r="S857" s="6"/>
      <c r="T857" s="6"/>
      <c r="U857" s="6"/>
      <c r="V857" s="6"/>
      <c r="W857" s="6"/>
      <c r="X857" s="6"/>
      <c r="Y857" s="6"/>
      <c r="Z857" s="6"/>
    </row>
    <row r="858" spans="1:26" ht="15.75" customHeight="1">
      <c r="A858" s="6"/>
      <c r="B858" s="6"/>
      <c r="C858" s="6"/>
      <c r="D858" s="6"/>
      <c r="E858" s="6"/>
      <c r="F858" s="6"/>
      <c r="G858" s="6"/>
      <c r="H858" s="6"/>
      <c r="I858" s="6"/>
      <c r="J858" s="6"/>
      <c r="K858" s="6"/>
      <c r="L858" s="6"/>
      <c r="M858" s="6"/>
      <c r="N858" s="6"/>
      <c r="O858" s="6"/>
      <c r="P858" s="6"/>
      <c r="Q858" s="6"/>
      <c r="R858" s="6"/>
      <c r="S858" s="6"/>
      <c r="T858" s="6"/>
      <c r="U858" s="6"/>
      <c r="V858" s="6"/>
      <c r="W858" s="6"/>
      <c r="X858" s="6"/>
      <c r="Y858" s="6"/>
      <c r="Z858" s="6"/>
    </row>
    <row r="859" spans="1:26" ht="15.75" customHeight="1">
      <c r="A859" s="6"/>
      <c r="B859" s="6"/>
      <c r="C859" s="6"/>
      <c r="D859" s="6"/>
      <c r="E859" s="6"/>
      <c r="F859" s="6"/>
      <c r="G859" s="6"/>
      <c r="H859" s="6"/>
      <c r="I859" s="6"/>
      <c r="J859" s="6"/>
      <c r="K859" s="6"/>
      <c r="L859" s="6"/>
      <c r="M859" s="6"/>
      <c r="N859" s="6"/>
      <c r="O859" s="6"/>
      <c r="P859" s="6"/>
      <c r="Q859" s="6"/>
      <c r="R859" s="6"/>
      <c r="S859" s="6"/>
      <c r="T859" s="6"/>
      <c r="U859" s="6"/>
      <c r="V859" s="6"/>
      <c r="W859" s="6"/>
      <c r="X859" s="6"/>
      <c r="Y859" s="6"/>
      <c r="Z859" s="6"/>
    </row>
    <row r="860" spans="1:26" ht="15.75" customHeight="1">
      <c r="A860" s="6"/>
      <c r="B860" s="6"/>
      <c r="C860" s="6"/>
      <c r="D860" s="6"/>
      <c r="E860" s="6"/>
      <c r="F860" s="6"/>
      <c r="G860" s="6"/>
      <c r="H860" s="6"/>
      <c r="I860" s="6"/>
      <c r="J860" s="6"/>
      <c r="K860" s="6"/>
      <c r="L860" s="6"/>
      <c r="M860" s="6"/>
      <c r="N860" s="6"/>
      <c r="O860" s="6"/>
      <c r="P860" s="6"/>
      <c r="Q860" s="6"/>
      <c r="R860" s="6"/>
      <c r="S860" s="6"/>
      <c r="T860" s="6"/>
      <c r="U860" s="6"/>
      <c r="V860" s="6"/>
      <c r="W860" s="6"/>
      <c r="X860" s="6"/>
      <c r="Y860" s="6"/>
      <c r="Z860" s="6"/>
    </row>
    <row r="861" spans="1:26" ht="15.75" customHeight="1">
      <c r="A861" s="6"/>
      <c r="B861" s="6"/>
      <c r="C861" s="6"/>
      <c r="D861" s="6"/>
      <c r="E861" s="6"/>
      <c r="F861" s="6"/>
      <c r="G861" s="6"/>
      <c r="H861" s="6"/>
      <c r="I861" s="6"/>
      <c r="J861" s="6"/>
      <c r="K861" s="6"/>
      <c r="L861" s="6"/>
      <c r="M861" s="6"/>
      <c r="N861" s="6"/>
      <c r="O861" s="6"/>
      <c r="P861" s="6"/>
      <c r="Q861" s="6"/>
      <c r="R861" s="6"/>
      <c r="S861" s="6"/>
      <c r="T861" s="6"/>
      <c r="U861" s="6"/>
      <c r="V861" s="6"/>
      <c r="W861" s="6"/>
      <c r="X861" s="6"/>
      <c r="Y861" s="6"/>
      <c r="Z861" s="6"/>
    </row>
    <row r="862" spans="1:26" ht="15.75" customHeight="1">
      <c r="A862" s="6"/>
      <c r="B862" s="6"/>
      <c r="C862" s="6"/>
      <c r="D862" s="6"/>
      <c r="E862" s="6"/>
      <c r="F862" s="6"/>
      <c r="G862" s="6"/>
      <c r="H862" s="6"/>
      <c r="I862" s="6"/>
      <c r="J862" s="6"/>
      <c r="K862" s="6"/>
      <c r="L862" s="6"/>
      <c r="M862" s="6"/>
      <c r="N862" s="6"/>
      <c r="O862" s="6"/>
      <c r="P862" s="6"/>
      <c r="Q862" s="6"/>
      <c r="R862" s="6"/>
      <c r="S862" s="6"/>
      <c r="T862" s="6"/>
      <c r="U862" s="6"/>
      <c r="V862" s="6"/>
      <c r="W862" s="6"/>
      <c r="X862" s="6"/>
      <c r="Y862" s="6"/>
      <c r="Z862" s="6"/>
    </row>
    <row r="863" spans="1:26" ht="15.75" customHeight="1">
      <c r="A863" s="6"/>
      <c r="B863" s="6"/>
      <c r="C863" s="6"/>
      <c r="D863" s="6"/>
      <c r="E863" s="6"/>
      <c r="F863" s="6"/>
      <c r="G863" s="6"/>
      <c r="H863" s="6"/>
      <c r="I863" s="6"/>
      <c r="J863" s="6"/>
      <c r="K863" s="6"/>
      <c r="L863" s="6"/>
      <c r="M863" s="6"/>
      <c r="N863" s="6"/>
      <c r="O863" s="6"/>
      <c r="P863" s="6"/>
      <c r="Q863" s="6"/>
      <c r="R863" s="6"/>
      <c r="S863" s="6"/>
      <c r="T863" s="6"/>
      <c r="U863" s="6"/>
      <c r="V863" s="6"/>
      <c r="W863" s="6"/>
      <c r="X863" s="6"/>
      <c r="Y863" s="6"/>
      <c r="Z863" s="6"/>
    </row>
    <row r="864" spans="1:26" ht="15.75" customHeight="1">
      <c r="A864" s="6"/>
      <c r="B864" s="6"/>
      <c r="C864" s="6"/>
      <c r="D864" s="6"/>
      <c r="E864" s="6"/>
      <c r="F864" s="6"/>
      <c r="G864" s="6"/>
      <c r="H864" s="6"/>
      <c r="I864" s="6"/>
      <c r="J864" s="6"/>
      <c r="K864" s="6"/>
      <c r="L864" s="6"/>
      <c r="M864" s="6"/>
      <c r="N864" s="6"/>
      <c r="O864" s="6"/>
      <c r="P864" s="6"/>
      <c r="Q864" s="6"/>
      <c r="R864" s="6"/>
      <c r="S864" s="6"/>
      <c r="T864" s="6"/>
      <c r="U864" s="6"/>
      <c r="V864" s="6"/>
      <c r="W864" s="6"/>
      <c r="X864" s="6"/>
      <c r="Y864" s="6"/>
      <c r="Z864" s="6"/>
    </row>
    <row r="865" spans="1:26" ht="15.75" customHeight="1">
      <c r="A865" s="6"/>
      <c r="B865" s="6"/>
      <c r="C865" s="6"/>
      <c r="D865" s="6"/>
      <c r="E865" s="6"/>
      <c r="F865" s="6"/>
      <c r="G865" s="6"/>
      <c r="H865" s="6"/>
      <c r="I865" s="6"/>
      <c r="J865" s="6"/>
      <c r="K865" s="6"/>
      <c r="L865" s="6"/>
      <c r="M865" s="6"/>
      <c r="N865" s="6"/>
      <c r="O865" s="6"/>
      <c r="P865" s="6"/>
      <c r="Q865" s="6"/>
      <c r="R865" s="6"/>
      <c r="S865" s="6"/>
      <c r="T865" s="6"/>
      <c r="U865" s="6"/>
      <c r="V865" s="6"/>
      <c r="W865" s="6"/>
      <c r="X865" s="6"/>
      <c r="Y865" s="6"/>
      <c r="Z865" s="6"/>
    </row>
    <row r="866" spans="1:26" ht="15.75" customHeight="1">
      <c r="A866" s="6"/>
      <c r="B866" s="6"/>
      <c r="C866" s="6"/>
      <c r="D866" s="6"/>
      <c r="E866" s="6"/>
      <c r="F866" s="6"/>
      <c r="G866" s="6"/>
      <c r="H866" s="6"/>
      <c r="I866" s="6"/>
      <c r="J866" s="6"/>
      <c r="K866" s="6"/>
      <c r="L866" s="6"/>
      <c r="M866" s="6"/>
      <c r="N866" s="6"/>
      <c r="O866" s="6"/>
      <c r="P866" s="6"/>
      <c r="Q866" s="6"/>
      <c r="R866" s="6"/>
      <c r="S866" s="6"/>
      <c r="T866" s="6"/>
      <c r="U866" s="6"/>
      <c r="V866" s="6"/>
      <c r="W866" s="6"/>
      <c r="X866" s="6"/>
      <c r="Y866" s="6"/>
      <c r="Z866" s="6"/>
    </row>
    <row r="867" spans="1:26" ht="15.75" customHeight="1">
      <c r="A867" s="6"/>
      <c r="B867" s="6"/>
      <c r="C867" s="6"/>
      <c r="D867" s="6"/>
      <c r="E867" s="6"/>
      <c r="F867" s="6"/>
      <c r="G867" s="6"/>
      <c r="H867" s="6"/>
      <c r="I867" s="6"/>
      <c r="J867" s="6"/>
      <c r="K867" s="6"/>
      <c r="L867" s="6"/>
      <c r="M867" s="6"/>
      <c r="N867" s="6"/>
      <c r="O867" s="6"/>
      <c r="P867" s="6"/>
      <c r="Q867" s="6"/>
      <c r="R867" s="6"/>
      <c r="S867" s="6"/>
      <c r="T867" s="6"/>
      <c r="U867" s="6"/>
      <c r="V867" s="6"/>
      <c r="W867" s="6"/>
      <c r="X867" s="6"/>
      <c r="Y867" s="6"/>
      <c r="Z867" s="6"/>
    </row>
    <row r="868" spans="1:26" ht="15.75" customHeight="1">
      <c r="A868" s="6"/>
      <c r="B868" s="6"/>
      <c r="C868" s="6"/>
      <c r="D868" s="6"/>
      <c r="E868" s="6"/>
      <c r="F868" s="6"/>
      <c r="G868" s="6"/>
      <c r="H868" s="6"/>
      <c r="I868" s="6"/>
      <c r="J868" s="6"/>
      <c r="K868" s="6"/>
      <c r="L868" s="6"/>
      <c r="M868" s="6"/>
      <c r="N868" s="6"/>
      <c r="O868" s="6"/>
      <c r="P868" s="6"/>
      <c r="Q868" s="6"/>
      <c r="R868" s="6"/>
      <c r="S868" s="6"/>
      <c r="T868" s="6"/>
      <c r="U868" s="6"/>
      <c r="V868" s="6"/>
      <c r="W868" s="6"/>
      <c r="X868" s="6"/>
      <c r="Y868" s="6"/>
      <c r="Z868" s="6"/>
    </row>
    <row r="869" spans="1:26" ht="15.75" customHeight="1">
      <c r="A869" s="6"/>
      <c r="B869" s="6"/>
      <c r="C869" s="6"/>
      <c r="D869" s="6"/>
      <c r="E869" s="6"/>
      <c r="F869" s="6"/>
      <c r="G869" s="6"/>
      <c r="H869" s="6"/>
      <c r="I869" s="6"/>
      <c r="J869" s="6"/>
      <c r="K869" s="6"/>
      <c r="L869" s="6"/>
      <c r="M869" s="6"/>
      <c r="N869" s="6"/>
      <c r="O869" s="6"/>
      <c r="P869" s="6"/>
      <c r="Q869" s="6"/>
      <c r="R869" s="6"/>
      <c r="S869" s="6"/>
      <c r="T869" s="6"/>
      <c r="U869" s="6"/>
      <c r="V869" s="6"/>
      <c r="W869" s="6"/>
      <c r="X869" s="6"/>
      <c r="Y869" s="6"/>
      <c r="Z869" s="6"/>
    </row>
    <row r="870" spans="1:26" ht="15.75" customHeight="1">
      <c r="A870" s="6"/>
      <c r="B870" s="6"/>
      <c r="C870" s="6"/>
      <c r="D870" s="6"/>
      <c r="E870" s="6"/>
      <c r="F870" s="6"/>
      <c r="G870" s="6"/>
      <c r="H870" s="6"/>
      <c r="I870" s="6"/>
      <c r="J870" s="6"/>
      <c r="K870" s="6"/>
      <c r="L870" s="6"/>
      <c r="M870" s="6"/>
      <c r="N870" s="6"/>
      <c r="O870" s="6"/>
      <c r="P870" s="6"/>
      <c r="Q870" s="6"/>
      <c r="R870" s="6"/>
      <c r="S870" s="6"/>
      <c r="T870" s="6"/>
      <c r="U870" s="6"/>
      <c r="V870" s="6"/>
      <c r="W870" s="6"/>
      <c r="X870" s="6"/>
      <c r="Y870" s="6"/>
      <c r="Z870" s="6"/>
    </row>
    <row r="871" spans="1:26" ht="15.75" customHeight="1">
      <c r="A871" s="6"/>
      <c r="B871" s="6"/>
      <c r="C871" s="6"/>
      <c r="D871" s="6"/>
      <c r="E871" s="6"/>
      <c r="F871" s="6"/>
      <c r="G871" s="6"/>
      <c r="H871" s="6"/>
      <c r="I871" s="6"/>
      <c r="J871" s="6"/>
      <c r="K871" s="6"/>
      <c r="L871" s="6"/>
      <c r="M871" s="6"/>
      <c r="N871" s="6"/>
      <c r="O871" s="6"/>
      <c r="P871" s="6"/>
      <c r="Q871" s="6"/>
      <c r="R871" s="6"/>
      <c r="S871" s="6"/>
      <c r="T871" s="6"/>
      <c r="U871" s="6"/>
      <c r="V871" s="6"/>
      <c r="W871" s="6"/>
      <c r="X871" s="6"/>
      <c r="Y871" s="6"/>
      <c r="Z871" s="6"/>
    </row>
    <row r="872" spans="1:26" ht="15.75" customHeight="1">
      <c r="A872" s="6"/>
      <c r="B872" s="6"/>
      <c r="C872" s="6"/>
      <c r="D872" s="6"/>
      <c r="E872" s="6"/>
      <c r="F872" s="6"/>
      <c r="G872" s="6"/>
      <c r="H872" s="6"/>
      <c r="I872" s="6"/>
      <c r="J872" s="6"/>
      <c r="K872" s="6"/>
      <c r="L872" s="6"/>
      <c r="M872" s="6"/>
      <c r="N872" s="6"/>
      <c r="O872" s="6"/>
      <c r="P872" s="6"/>
      <c r="Q872" s="6"/>
      <c r="R872" s="6"/>
      <c r="S872" s="6"/>
      <c r="T872" s="6"/>
      <c r="U872" s="6"/>
      <c r="V872" s="6"/>
      <c r="W872" s="6"/>
      <c r="X872" s="6"/>
      <c r="Y872" s="6"/>
      <c r="Z872" s="6"/>
    </row>
    <row r="873" spans="1:26" ht="15.75" customHeight="1">
      <c r="A873" s="6"/>
      <c r="B873" s="6"/>
      <c r="C873" s="6"/>
      <c r="D873" s="6"/>
      <c r="E873" s="6"/>
      <c r="F873" s="6"/>
      <c r="G873" s="6"/>
      <c r="H873" s="6"/>
      <c r="I873" s="6"/>
      <c r="J873" s="6"/>
      <c r="K873" s="6"/>
      <c r="L873" s="6"/>
      <c r="M873" s="6"/>
      <c r="N873" s="6"/>
      <c r="O873" s="6"/>
      <c r="P873" s="6"/>
      <c r="Q873" s="6"/>
      <c r="R873" s="6"/>
      <c r="S873" s="6"/>
      <c r="T873" s="6"/>
      <c r="U873" s="6"/>
      <c r="V873" s="6"/>
      <c r="W873" s="6"/>
      <c r="X873" s="6"/>
      <c r="Y873" s="6"/>
      <c r="Z873" s="6"/>
    </row>
    <row r="874" spans="1:26" ht="15.75" customHeight="1">
      <c r="A874" s="6"/>
      <c r="B874" s="6"/>
      <c r="C874" s="6"/>
      <c r="D874" s="6"/>
      <c r="E874" s="6"/>
      <c r="F874" s="6"/>
      <c r="G874" s="6"/>
      <c r="H874" s="6"/>
      <c r="I874" s="6"/>
      <c r="J874" s="6"/>
      <c r="K874" s="6"/>
      <c r="L874" s="6"/>
      <c r="M874" s="6"/>
      <c r="N874" s="6"/>
      <c r="O874" s="6"/>
      <c r="P874" s="6"/>
      <c r="Q874" s="6"/>
      <c r="R874" s="6"/>
      <c r="S874" s="6"/>
      <c r="T874" s="6"/>
      <c r="U874" s="6"/>
      <c r="V874" s="6"/>
      <c r="W874" s="6"/>
      <c r="X874" s="6"/>
      <c r="Y874" s="6"/>
      <c r="Z874" s="6"/>
    </row>
    <row r="875" spans="1:26" ht="15.75" customHeight="1">
      <c r="A875" s="6"/>
      <c r="B875" s="6"/>
      <c r="C875" s="6"/>
      <c r="D875" s="6"/>
      <c r="E875" s="6"/>
      <c r="F875" s="6"/>
      <c r="G875" s="6"/>
      <c r="H875" s="6"/>
      <c r="I875" s="6"/>
      <c r="J875" s="6"/>
      <c r="K875" s="6"/>
      <c r="L875" s="6"/>
      <c r="M875" s="6"/>
      <c r="N875" s="6"/>
      <c r="O875" s="6"/>
      <c r="P875" s="6"/>
      <c r="Q875" s="6"/>
      <c r="R875" s="6"/>
      <c r="S875" s="6"/>
      <c r="T875" s="6"/>
      <c r="U875" s="6"/>
      <c r="V875" s="6"/>
      <c r="W875" s="6"/>
      <c r="X875" s="6"/>
      <c r="Y875" s="6"/>
      <c r="Z875" s="6"/>
    </row>
    <row r="876" spans="1:26" ht="15.75" customHeight="1">
      <c r="A876" s="6"/>
      <c r="B876" s="6"/>
      <c r="C876" s="6"/>
      <c r="D876" s="6"/>
      <c r="E876" s="6"/>
      <c r="F876" s="6"/>
      <c r="G876" s="6"/>
      <c r="H876" s="6"/>
      <c r="I876" s="6"/>
      <c r="J876" s="6"/>
      <c r="K876" s="6"/>
      <c r="L876" s="6"/>
      <c r="M876" s="6"/>
      <c r="N876" s="6"/>
      <c r="O876" s="6"/>
      <c r="P876" s="6"/>
      <c r="Q876" s="6"/>
      <c r="R876" s="6"/>
      <c r="S876" s="6"/>
      <c r="T876" s="6"/>
      <c r="U876" s="6"/>
      <c r="V876" s="6"/>
      <c r="W876" s="6"/>
      <c r="X876" s="6"/>
      <c r="Y876" s="6"/>
      <c r="Z876" s="6"/>
    </row>
    <row r="877" spans="1:26" ht="15.75" customHeight="1">
      <c r="A877" s="6"/>
      <c r="B877" s="6"/>
      <c r="C877" s="6"/>
      <c r="D877" s="6"/>
      <c r="E877" s="6"/>
      <c r="F877" s="6"/>
      <c r="G877" s="6"/>
      <c r="H877" s="6"/>
      <c r="I877" s="6"/>
      <c r="J877" s="6"/>
      <c r="K877" s="6"/>
      <c r="L877" s="6"/>
      <c r="M877" s="6"/>
      <c r="N877" s="6"/>
      <c r="O877" s="6"/>
      <c r="P877" s="6"/>
      <c r="Q877" s="6"/>
      <c r="R877" s="6"/>
      <c r="S877" s="6"/>
      <c r="T877" s="6"/>
      <c r="U877" s="6"/>
      <c r="V877" s="6"/>
      <c r="W877" s="6"/>
      <c r="X877" s="6"/>
      <c r="Y877" s="6"/>
      <c r="Z877" s="6"/>
    </row>
    <row r="878" spans="1:26" ht="15.75" customHeight="1">
      <c r="A878" s="6"/>
      <c r="B878" s="6"/>
      <c r="C878" s="6"/>
      <c r="D878" s="6"/>
      <c r="E878" s="6"/>
      <c r="F878" s="6"/>
      <c r="G878" s="6"/>
      <c r="H878" s="6"/>
      <c r="I878" s="6"/>
      <c r="J878" s="6"/>
      <c r="K878" s="6"/>
      <c r="L878" s="6"/>
      <c r="M878" s="6"/>
      <c r="N878" s="6"/>
      <c r="O878" s="6"/>
      <c r="P878" s="6"/>
      <c r="Q878" s="6"/>
      <c r="R878" s="6"/>
      <c r="S878" s="6"/>
      <c r="T878" s="6"/>
      <c r="U878" s="6"/>
      <c r="V878" s="6"/>
      <c r="W878" s="6"/>
      <c r="X878" s="6"/>
      <c r="Y878" s="6"/>
      <c r="Z878" s="6"/>
    </row>
    <row r="879" spans="1:26" ht="15.75" customHeight="1">
      <c r="A879" s="6"/>
      <c r="B879" s="6"/>
      <c r="C879" s="6"/>
      <c r="D879" s="6"/>
      <c r="E879" s="6"/>
      <c r="F879" s="6"/>
      <c r="G879" s="6"/>
      <c r="H879" s="6"/>
      <c r="I879" s="6"/>
      <c r="J879" s="6"/>
      <c r="K879" s="6"/>
      <c r="L879" s="6"/>
      <c r="M879" s="6"/>
      <c r="N879" s="6"/>
      <c r="O879" s="6"/>
      <c r="P879" s="6"/>
      <c r="Q879" s="6"/>
      <c r="R879" s="6"/>
      <c r="S879" s="6"/>
      <c r="T879" s="6"/>
      <c r="U879" s="6"/>
      <c r="V879" s="6"/>
      <c r="W879" s="6"/>
      <c r="X879" s="6"/>
      <c r="Y879" s="6"/>
      <c r="Z879" s="6"/>
    </row>
    <row r="880" spans="1:26" ht="15.75" customHeight="1">
      <c r="A880" s="6"/>
      <c r="B880" s="6"/>
      <c r="C880" s="6"/>
      <c r="D880" s="6"/>
      <c r="E880" s="6"/>
      <c r="F880" s="6"/>
      <c r="G880" s="6"/>
      <c r="H880" s="6"/>
      <c r="I880" s="6"/>
      <c r="J880" s="6"/>
      <c r="K880" s="6"/>
      <c r="L880" s="6"/>
      <c r="M880" s="6"/>
      <c r="N880" s="6"/>
      <c r="O880" s="6"/>
      <c r="P880" s="6"/>
      <c r="Q880" s="6"/>
      <c r="R880" s="6"/>
      <c r="S880" s="6"/>
      <c r="T880" s="6"/>
      <c r="U880" s="6"/>
      <c r="V880" s="6"/>
      <c r="W880" s="6"/>
      <c r="X880" s="6"/>
      <c r="Y880" s="6"/>
      <c r="Z880" s="6"/>
    </row>
    <row r="881" spans="1:26" ht="15.75" customHeight="1">
      <c r="A881" s="6"/>
      <c r="B881" s="6"/>
      <c r="C881" s="6"/>
      <c r="D881" s="6"/>
      <c r="E881" s="6"/>
      <c r="F881" s="6"/>
      <c r="G881" s="6"/>
      <c r="H881" s="6"/>
      <c r="I881" s="6"/>
      <c r="J881" s="6"/>
      <c r="K881" s="6"/>
      <c r="L881" s="6"/>
      <c r="M881" s="6"/>
      <c r="N881" s="6"/>
      <c r="O881" s="6"/>
      <c r="P881" s="6"/>
      <c r="Q881" s="6"/>
      <c r="R881" s="6"/>
      <c r="S881" s="6"/>
      <c r="T881" s="6"/>
      <c r="U881" s="6"/>
      <c r="V881" s="6"/>
      <c r="W881" s="6"/>
      <c r="X881" s="6"/>
      <c r="Y881" s="6"/>
      <c r="Z881" s="6"/>
    </row>
    <row r="882" spans="1:26" ht="15.75" customHeight="1">
      <c r="A882" s="6"/>
      <c r="B882" s="6"/>
      <c r="C882" s="6"/>
      <c r="D882" s="6"/>
      <c r="E882" s="6"/>
      <c r="F882" s="6"/>
      <c r="G882" s="6"/>
      <c r="H882" s="6"/>
      <c r="I882" s="6"/>
      <c r="J882" s="6"/>
      <c r="K882" s="6"/>
      <c r="L882" s="6"/>
      <c r="M882" s="6"/>
      <c r="N882" s="6"/>
      <c r="O882" s="6"/>
      <c r="P882" s="6"/>
      <c r="Q882" s="6"/>
      <c r="R882" s="6"/>
      <c r="S882" s="6"/>
      <c r="T882" s="6"/>
      <c r="U882" s="6"/>
      <c r="V882" s="6"/>
      <c r="W882" s="6"/>
      <c r="X882" s="6"/>
      <c r="Y882" s="6"/>
      <c r="Z882" s="6"/>
    </row>
    <row r="883" spans="1:26" ht="15.75" customHeight="1">
      <c r="A883" s="6"/>
      <c r="B883" s="6"/>
      <c r="C883" s="6"/>
      <c r="D883" s="6"/>
      <c r="E883" s="6"/>
      <c r="F883" s="6"/>
      <c r="G883" s="6"/>
      <c r="H883" s="6"/>
      <c r="I883" s="6"/>
      <c r="J883" s="6"/>
      <c r="K883" s="6"/>
      <c r="L883" s="6"/>
      <c r="M883" s="6"/>
      <c r="N883" s="6"/>
      <c r="O883" s="6"/>
      <c r="P883" s="6"/>
      <c r="Q883" s="6"/>
      <c r="R883" s="6"/>
      <c r="S883" s="6"/>
      <c r="T883" s="6"/>
      <c r="U883" s="6"/>
      <c r="V883" s="6"/>
      <c r="W883" s="6"/>
      <c r="X883" s="6"/>
      <c r="Y883" s="6"/>
      <c r="Z883" s="6"/>
    </row>
    <row r="884" spans="1:26" ht="15.75" customHeight="1">
      <c r="A884" s="6"/>
      <c r="B884" s="6"/>
      <c r="C884" s="6"/>
      <c r="D884" s="6"/>
      <c r="E884" s="6"/>
      <c r="F884" s="6"/>
      <c r="G884" s="6"/>
      <c r="H884" s="6"/>
      <c r="I884" s="6"/>
      <c r="J884" s="6"/>
      <c r="K884" s="6"/>
      <c r="L884" s="6"/>
      <c r="M884" s="6"/>
      <c r="N884" s="6"/>
      <c r="O884" s="6"/>
      <c r="P884" s="6"/>
      <c r="Q884" s="6"/>
      <c r="R884" s="6"/>
      <c r="S884" s="6"/>
      <c r="T884" s="6"/>
      <c r="U884" s="6"/>
      <c r="V884" s="6"/>
      <c r="W884" s="6"/>
      <c r="X884" s="6"/>
      <c r="Y884" s="6"/>
      <c r="Z884" s="6"/>
    </row>
    <row r="885" spans="1:26" ht="15.75" customHeight="1">
      <c r="A885" s="6"/>
      <c r="B885" s="6"/>
      <c r="C885" s="6"/>
      <c r="D885" s="6"/>
      <c r="E885" s="6"/>
      <c r="F885" s="6"/>
      <c r="G885" s="6"/>
      <c r="H885" s="6"/>
      <c r="I885" s="6"/>
      <c r="J885" s="6"/>
      <c r="K885" s="6"/>
      <c r="L885" s="6"/>
      <c r="M885" s="6"/>
      <c r="N885" s="6"/>
      <c r="O885" s="6"/>
      <c r="P885" s="6"/>
      <c r="Q885" s="6"/>
      <c r="R885" s="6"/>
      <c r="S885" s="6"/>
      <c r="T885" s="6"/>
      <c r="U885" s="6"/>
      <c r="V885" s="6"/>
      <c r="W885" s="6"/>
      <c r="X885" s="6"/>
      <c r="Y885" s="6"/>
      <c r="Z885" s="6"/>
    </row>
    <row r="886" spans="1:26" ht="15.75" customHeight="1">
      <c r="A886" s="6"/>
      <c r="B886" s="6"/>
      <c r="C886" s="6"/>
      <c r="D886" s="6"/>
      <c r="E886" s="6"/>
      <c r="F886" s="6"/>
      <c r="G886" s="6"/>
      <c r="H886" s="6"/>
      <c r="I886" s="6"/>
      <c r="J886" s="6"/>
      <c r="K886" s="6"/>
      <c r="L886" s="6"/>
      <c r="M886" s="6"/>
      <c r="N886" s="6"/>
      <c r="O886" s="6"/>
      <c r="P886" s="6"/>
      <c r="Q886" s="6"/>
      <c r="R886" s="6"/>
      <c r="S886" s="6"/>
      <c r="T886" s="6"/>
      <c r="U886" s="6"/>
      <c r="V886" s="6"/>
      <c r="W886" s="6"/>
      <c r="X886" s="6"/>
      <c r="Y886" s="6"/>
      <c r="Z886" s="6"/>
    </row>
    <row r="887" spans="1:26" ht="15.75" customHeight="1">
      <c r="A887" s="6"/>
      <c r="B887" s="6"/>
      <c r="C887" s="6"/>
      <c r="D887" s="6"/>
      <c r="E887" s="6"/>
      <c r="F887" s="6"/>
      <c r="G887" s="6"/>
      <c r="H887" s="6"/>
      <c r="I887" s="6"/>
      <c r="J887" s="6"/>
      <c r="K887" s="6"/>
      <c r="L887" s="6"/>
      <c r="M887" s="6"/>
      <c r="N887" s="6"/>
      <c r="O887" s="6"/>
      <c r="P887" s="6"/>
      <c r="Q887" s="6"/>
      <c r="R887" s="6"/>
      <c r="S887" s="6"/>
      <c r="T887" s="6"/>
      <c r="U887" s="6"/>
      <c r="V887" s="6"/>
      <c r="W887" s="6"/>
      <c r="X887" s="6"/>
      <c r="Y887" s="6"/>
      <c r="Z887" s="6"/>
    </row>
    <row r="888" spans="1:26" ht="15.75" customHeight="1">
      <c r="A888" s="6"/>
      <c r="B888" s="6"/>
      <c r="C888" s="6"/>
      <c r="D888" s="6"/>
      <c r="E888" s="6"/>
      <c r="F888" s="6"/>
      <c r="G888" s="6"/>
      <c r="H888" s="6"/>
      <c r="I888" s="6"/>
      <c r="J888" s="6"/>
      <c r="K888" s="6"/>
      <c r="L888" s="6"/>
      <c r="M888" s="6"/>
      <c r="N888" s="6"/>
      <c r="O888" s="6"/>
      <c r="P888" s="6"/>
      <c r="Q888" s="6"/>
      <c r="R888" s="6"/>
      <c r="S888" s="6"/>
      <c r="T888" s="6"/>
      <c r="U888" s="6"/>
      <c r="V888" s="6"/>
      <c r="W888" s="6"/>
      <c r="X888" s="6"/>
      <c r="Y888" s="6"/>
      <c r="Z888" s="6"/>
    </row>
    <row r="889" spans="1:26" ht="15.75" customHeight="1">
      <c r="A889" s="6"/>
      <c r="B889" s="6"/>
      <c r="C889" s="6"/>
      <c r="D889" s="6"/>
      <c r="E889" s="6"/>
      <c r="F889" s="6"/>
      <c r="G889" s="6"/>
      <c r="H889" s="6"/>
      <c r="I889" s="6"/>
      <c r="J889" s="6"/>
      <c r="K889" s="6"/>
      <c r="L889" s="6"/>
      <c r="M889" s="6"/>
      <c r="N889" s="6"/>
      <c r="O889" s="6"/>
      <c r="P889" s="6"/>
      <c r="Q889" s="6"/>
      <c r="R889" s="6"/>
      <c r="S889" s="6"/>
      <c r="T889" s="6"/>
      <c r="U889" s="6"/>
      <c r="V889" s="6"/>
      <c r="W889" s="6"/>
      <c r="X889" s="6"/>
      <c r="Y889" s="6"/>
      <c r="Z889" s="6"/>
    </row>
    <row r="890" spans="1:26" ht="15.75" customHeight="1">
      <c r="A890" s="6"/>
      <c r="B890" s="6"/>
      <c r="C890" s="6"/>
      <c r="D890" s="6"/>
      <c r="E890" s="6"/>
      <c r="F890" s="6"/>
      <c r="G890" s="6"/>
      <c r="H890" s="6"/>
      <c r="I890" s="6"/>
      <c r="J890" s="6"/>
      <c r="K890" s="6"/>
      <c r="L890" s="6"/>
      <c r="M890" s="6"/>
      <c r="N890" s="6"/>
      <c r="O890" s="6"/>
      <c r="P890" s="6"/>
      <c r="Q890" s="6"/>
      <c r="R890" s="6"/>
      <c r="S890" s="6"/>
      <c r="T890" s="6"/>
      <c r="U890" s="6"/>
      <c r="V890" s="6"/>
      <c r="W890" s="6"/>
      <c r="X890" s="6"/>
      <c r="Y890" s="6"/>
      <c r="Z890" s="6"/>
    </row>
    <row r="891" spans="1:26" ht="15.75" customHeight="1">
      <c r="A891" s="6"/>
      <c r="B891" s="6"/>
      <c r="C891" s="6"/>
      <c r="D891" s="6"/>
      <c r="E891" s="6"/>
      <c r="F891" s="6"/>
      <c r="G891" s="6"/>
      <c r="H891" s="6"/>
      <c r="I891" s="6"/>
      <c r="J891" s="6"/>
      <c r="K891" s="6"/>
      <c r="L891" s="6"/>
      <c r="M891" s="6"/>
      <c r="N891" s="6"/>
      <c r="O891" s="6"/>
      <c r="P891" s="6"/>
      <c r="Q891" s="6"/>
      <c r="R891" s="6"/>
      <c r="S891" s="6"/>
      <c r="T891" s="6"/>
      <c r="U891" s="6"/>
      <c r="V891" s="6"/>
      <c r="W891" s="6"/>
      <c r="X891" s="6"/>
      <c r="Y891" s="6"/>
      <c r="Z891" s="6"/>
    </row>
    <row r="892" spans="1:26" ht="15.75" customHeight="1">
      <c r="A892" s="6"/>
      <c r="B892" s="6"/>
      <c r="C892" s="6"/>
      <c r="D892" s="6"/>
      <c r="E892" s="6"/>
      <c r="F892" s="6"/>
      <c r="G892" s="6"/>
      <c r="H892" s="6"/>
      <c r="I892" s="6"/>
      <c r="J892" s="6"/>
      <c r="K892" s="6"/>
      <c r="L892" s="6"/>
      <c r="M892" s="6"/>
      <c r="N892" s="6"/>
      <c r="O892" s="6"/>
      <c r="P892" s="6"/>
      <c r="Q892" s="6"/>
      <c r="R892" s="6"/>
      <c r="S892" s="6"/>
      <c r="T892" s="6"/>
      <c r="U892" s="6"/>
      <c r="V892" s="6"/>
      <c r="W892" s="6"/>
      <c r="X892" s="6"/>
      <c r="Y892" s="6"/>
      <c r="Z892" s="6"/>
    </row>
    <row r="893" spans="1:26" ht="15.75" customHeight="1">
      <c r="A893" s="6"/>
      <c r="B893" s="6"/>
      <c r="C893" s="6"/>
      <c r="D893" s="6"/>
      <c r="E893" s="6"/>
      <c r="F893" s="6"/>
      <c r="G893" s="6"/>
      <c r="H893" s="6"/>
      <c r="I893" s="6"/>
      <c r="J893" s="6"/>
      <c r="K893" s="6"/>
      <c r="L893" s="6"/>
      <c r="M893" s="6"/>
      <c r="N893" s="6"/>
      <c r="O893" s="6"/>
      <c r="P893" s="6"/>
      <c r="Q893" s="6"/>
      <c r="R893" s="6"/>
      <c r="S893" s="6"/>
      <c r="T893" s="6"/>
      <c r="U893" s="6"/>
      <c r="V893" s="6"/>
      <c r="W893" s="6"/>
      <c r="X893" s="6"/>
      <c r="Y893" s="6"/>
      <c r="Z893" s="6"/>
    </row>
    <row r="894" spans="1:26" ht="15.75" customHeight="1">
      <c r="A894" s="6"/>
      <c r="B894" s="6"/>
      <c r="C894" s="6"/>
      <c r="D894" s="6"/>
      <c r="E894" s="6"/>
      <c r="F894" s="6"/>
      <c r="G894" s="6"/>
      <c r="H894" s="6"/>
      <c r="I894" s="6"/>
      <c r="J894" s="6"/>
      <c r="K894" s="6"/>
      <c r="L894" s="6"/>
      <c r="M894" s="6"/>
      <c r="N894" s="6"/>
      <c r="O894" s="6"/>
      <c r="P894" s="6"/>
      <c r="Q894" s="6"/>
      <c r="R894" s="6"/>
      <c r="S894" s="6"/>
      <c r="T894" s="6"/>
      <c r="U894" s="6"/>
      <c r="V894" s="6"/>
      <c r="W894" s="6"/>
      <c r="X894" s="6"/>
      <c r="Y894" s="6"/>
      <c r="Z894" s="6"/>
    </row>
    <row r="895" spans="1:26" ht="15.75" customHeight="1">
      <c r="A895" s="6"/>
      <c r="B895" s="6"/>
      <c r="C895" s="6"/>
      <c r="D895" s="6"/>
      <c r="E895" s="6"/>
      <c r="F895" s="6"/>
      <c r="G895" s="6"/>
      <c r="H895" s="6"/>
      <c r="I895" s="6"/>
      <c r="J895" s="6"/>
      <c r="K895" s="6"/>
      <c r="L895" s="6"/>
      <c r="M895" s="6"/>
      <c r="N895" s="6"/>
      <c r="O895" s="6"/>
      <c r="P895" s="6"/>
      <c r="Q895" s="6"/>
      <c r="R895" s="6"/>
      <c r="S895" s="6"/>
      <c r="T895" s="6"/>
      <c r="U895" s="6"/>
      <c r="V895" s="6"/>
      <c r="W895" s="6"/>
      <c r="X895" s="6"/>
      <c r="Y895" s="6"/>
      <c r="Z895" s="6"/>
    </row>
    <row r="896" spans="1:26" ht="15.75" customHeight="1">
      <c r="A896" s="6"/>
      <c r="B896" s="6"/>
      <c r="C896" s="6"/>
      <c r="D896" s="6"/>
      <c r="E896" s="6"/>
      <c r="F896" s="6"/>
      <c r="G896" s="6"/>
      <c r="H896" s="6"/>
      <c r="I896" s="6"/>
      <c r="J896" s="6"/>
      <c r="K896" s="6"/>
      <c r="L896" s="6"/>
      <c r="M896" s="6"/>
      <c r="N896" s="6"/>
      <c r="O896" s="6"/>
      <c r="P896" s="6"/>
      <c r="Q896" s="6"/>
      <c r="R896" s="6"/>
      <c r="S896" s="6"/>
      <c r="T896" s="6"/>
      <c r="U896" s="6"/>
      <c r="V896" s="6"/>
      <c r="W896" s="6"/>
      <c r="X896" s="6"/>
      <c r="Y896" s="6"/>
      <c r="Z896" s="6"/>
    </row>
    <row r="897" spans="1:26" ht="15.75" customHeight="1">
      <c r="A897" s="6"/>
      <c r="B897" s="6"/>
      <c r="C897" s="6"/>
      <c r="D897" s="6"/>
      <c r="E897" s="6"/>
      <c r="F897" s="6"/>
      <c r="G897" s="6"/>
      <c r="H897" s="6"/>
      <c r="I897" s="6"/>
      <c r="J897" s="6"/>
      <c r="K897" s="6"/>
      <c r="L897" s="6"/>
      <c r="M897" s="6"/>
      <c r="N897" s="6"/>
      <c r="O897" s="6"/>
      <c r="P897" s="6"/>
      <c r="Q897" s="6"/>
      <c r="R897" s="6"/>
      <c r="S897" s="6"/>
      <c r="T897" s="6"/>
      <c r="U897" s="6"/>
      <c r="V897" s="6"/>
      <c r="W897" s="6"/>
      <c r="X897" s="6"/>
      <c r="Y897" s="6"/>
      <c r="Z897" s="6"/>
    </row>
    <row r="898" spans="1:26" ht="15.75" customHeight="1">
      <c r="A898" s="6"/>
      <c r="B898" s="6"/>
      <c r="C898" s="6"/>
      <c r="D898" s="6"/>
      <c r="E898" s="6"/>
      <c r="F898" s="6"/>
      <c r="G898" s="6"/>
      <c r="H898" s="6"/>
      <c r="I898" s="6"/>
      <c r="J898" s="6"/>
      <c r="K898" s="6"/>
      <c r="L898" s="6"/>
      <c r="M898" s="6"/>
      <c r="N898" s="6"/>
      <c r="O898" s="6"/>
      <c r="P898" s="6"/>
      <c r="Q898" s="6"/>
      <c r="R898" s="6"/>
      <c r="S898" s="6"/>
      <c r="T898" s="6"/>
      <c r="U898" s="6"/>
      <c r="V898" s="6"/>
      <c r="W898" s="6"/>
      <c r="X898" s="6"/>
      <c r="Y898" s="6"/>
      <c r="Z898" s="6"/>
    </row>
    <row r="899" spans="1:26" ht="15.75" customHeight="1">
      <c r="A899" s="6"/>
      <c r="B899" s="6"/>
      <c r="C899" s="6"/>
      <c r="D899" s="6"/>
      <c r="E899" s="6"/>
      <c r="F899" s="6"/>
      <c r="G899" s="6"/>
      <c r="H899" s="6"/>
      <c r="I899" s="6"/>
      <c r="J899" s="6"/>
      <c r="K899" s="6"/>
      <c r="L899" s="6"/>
      <c r="M899" s="6"/>
      <c r="N899" s="6"/>
      <c r="O899" s="6"/>
      <c r="P899" s="6"/>
      <c r="Q899" s="6"/>
      <c r="R899" s="6"/>
      <c r="S899" s="6"/>
      <c r="T899" s="6"/>
      <c r="U899" s="6"/>
      <c r="V899" s="6"/>
      <c r="W899" s="6"/>
      <c r="X899" s="6"/>
      <c r="Y899" s="6"/>
      <c r="Z899" s="6"/>
    </row>
    <row r="900" spans="1:26" ht="15.75" customHeight="1">
      <c r="A900" s="6"/>
      <c r="B900" s="6"/>
      <c r="C900" s="6"/>
      <c r="D900" s="6"/>
      <c r="E900" s="6"/>
      <c r="F900" s="6"/>
      <c r="G900" s="6"/>
      <c r="H900" s="6"/>
      <c r="I900" s="6"/>
      <c r="J900" s="6"/>
      <c r="K900" s="6"/>
      <c r="L900" s="6"/>
      <c r="M900" s="6"/>
      <c r="N900" s="6"/>
      <c r="O900" s="6"/>
      <c r="P900" s="6"/>
      <c r="Q900" s="6"/>
      <c r="R900" s="6"/>
      <c r="S900" s="6"/>
      <c r="T900" s="6"/>
      <c r="U900" s="6"/>
      <c r="V900" s="6"/>
      <c r="W900" s="6"/>
      <c r="X900" s="6"/>
      <c r="Y900" s="6"/>
      <c r="Z900" s="6"/>
    </row>
    <row r="901" spans="1:26" ht="15.75" customHeight="1">
      <c r="A901" s="6"/>
      <c r="B901" s="6"/>
      <c r="C901" s="6"/>
      <c r="D901" s="6"/>
      <c r="E901" s="6"/>
      <c r="F901" s="6"/>
      <c r="G901" s="6"/>
      <c r="H901" s="6"/>
      <c r="I901" s="6"/>
      <c r="J901" s="6"/>
      <c r="K901" s="6"/>
      <c r="L901" s="6"/>
      <c r="M901" s="6"/>
      <c r="N901" s="6"/>
      <c r="O901" s="6"/>
      <c r="P901" s="6"/>
      <c r="Q901" s="6"/>
      <c r="R901" s="6"/>
      <c r="S901" s="6"/>
      <c r="T901" s="6"/>
      <c r="U901" s="6"/>
      <c r="V901" s="6"/>
      <c r="W901" s="6"/>
      <c r="X901" s="6"/>
      <c r="Y901" s="6"/>
      <c r="Z901" s="6"/>
    </row>
    <row r="902" spans="1:26" ht="15.75" customHeight="1">
      <c r="A902" s="6"/>
      <c r="B902" s="6"/>
      <c r="C902" s="6"/>
      <c r="D902" s="6"/>
      <c r="E902" s="6"/>
      <c r="F902" s="6"/>
      <c r="G902" s="6"/>
      <c r="H902" s="6"/>
      <c r="I902" s="6"/>
      <c r="J902" s="6"/>
      <c r="K902" s="6"/>
      <c r="L902" s="6"/>
      <c r="M902" s="6"/>
      <c r="N902" s="6"/>
      <c r="O902" s="6"/>
      <c r="P902" s="6"/>
      <c r="Q902" s="6"/>
      <c r="R902" s="6"/>
      <c r="S902" s="6"/>
      <c r="T902" s="6"/>
      <c r="U902" s="6"/>
      <c r="V902" s="6"/>
      <c r="W902" s="6"/>
      <c r="X902" s="6"/>
      <c r="Y902" s="6"/>
      <c r="Z902" s="6"/>
    </row>
    <row r="903" spans="1:26" ht="15.75" customHeight="1">
      <c r="A903" s="6"/>
      <c r="B903" s="6"/>
      <c r="C903" s="6"/>
      <c r="D903" s="6"/>
      <c r="E903" s="6"/>
      <c r="F903" s="6"/>
      <c r="G903" s="6"/>
      <c r="H903" s="6"/>
      <c r="I903" s="6"/>
      <c r="J903" s="6"/>
      <c r="K903" s="6"/>
      <c r="L903" s="6"/>
      <c r="M903" s="6"/>
      <c r="N903" s="6"/>
      <c r="O903" s="6"/>
      <c r="P903" s="6"/>
      <c r="Q903" s="6"/>
      <c r="R903" s="6"/>
      <c r="S903" s="6"/>
      <c r="T903" s="6"/>
      <c r="U903" s="6"/>
      <c r="V903" s="6"/>
      <c r="W903" s="6"/>
      <c r="X903" s="6"/>
      <c r="Y903" s="6"/>
      <c r="Z903" s="6"/>
    </row>
    <row r="904" spans="1:26" ht="15.75" customHeight="1">
      <c r="A904" s="6"/>
      <c r="B904" s="6"/>
      <c r="C904" s="6"/>
      <c r="D904" s="6"/>
      <c r="E904" s="6"/>
      <c r="F904" s="6"/>
      <c r="G904" s="6"/>
      <c r="H904" s="6"/>
      <c r="I904" s="6"/>
      <c r="J904" s="6"/>
      <c r="K904" s="6"/>
      <c r="L904" s="6"/>
      <c r="M904" s="6"/>
      <c r="N904" s="6"/>
      <c r="O904" s="6"/>
      <c r="P904" s="6"/>
      <c r="Q904" s="6"/>
      <c r="R904" s="6"/>
      <c r="S904" s="6"/>
      <c r="T904" s="6"/>
      <c r="U904" s="6"/>
      <c r="V904" s="6"/>
      <c r="W904" s="6"/>
      <c r="X904" s="6"/>
      <c r="Y904" s="6"/>
      <c r="Z904" s="6"/>
    </row>
    <row r="905" spans="1:26" ht="15.75" customHeight="1">
      <c r="A905" s="6"/>
      <c r="B905" s="6"/>
      <c r="C905" s="6"/>
      <c r="D905" s="6"/>
      <c r="E905" s="6"/>
      <c r="F905" s="6"/>
      <c r="G905" s="6"/>
      <c r="H905" s="6"/>
      <c r="I905" s="6"/>
      <c r="J905" s="6"/>
      <c r="K905" s="6"/>
      <c r="L905" s="6"/>
      <c r="M905" s="6"/>
      <c r="N905" s="6"/>
      <c r="O905" s="6"/>
      <c r="P905" s="6"/>
      <c r="Q905" s="6"/>
      <c r="R905" s="6"/>
      <c r="S905" s="6"/>
      <c r="T905" s="6"/>
      <c r="U905" s="6"/>
      <c r="V905" s="6"/>
      <c r="W905" s="6"/>
      <c r="X905" s="6"/>
      <c r="Y905" s="6"/>
      <c r="Z905" s="6"/>
    </row>
    <row r="906" spans="1:26" ht="15.75" customHeight="1">
      <c r="A906" s="6"/>
      <c r="B906" s="6"/>
      <c r="C906" s="6"/>
      <c r="D906" s="6"/>
      <c r="E906" s="6"/>
      <c r="F906" s="6"/>
      <c r="G906" s="6"/>
      <c r="H906" s="6"/>
      <c r="I906" s="6"/>
      <c r="J906" s="6"/>
      <c r="K906" s="6"/>
      <c r="L906" s="6"/>
      <c r="M906" s="6"/>
      <c r="N906" s="6"/>
      <c r="O906" s="6"/>
      <c r="P906" s="6"/>
      <c r="Q906" s="6"/>
      <c r="R906" s="6"/>
      <c r="S906" s="6"/>
      <c r="T906" s="6"/>
      <c r="U906" s="6"/>
      <c r="V906" s="6"/>
      <c r="W906" s="6"/>
      <c r="X906" s="6"/>
      <c r="Y906" s="6"/>
      <c r="Z906" s="6"/>
    </row>
    <row r="907" spans="1:26" ht="15.75" customHeight="1">
      <c r="A907" s="6"/>
      <c r="B907" s="6"/>
      <c r="C907" s="6"/>
      <c r="D907" s="6"/>
      <c r="E907" s="6"/>
      <c r="F907" s="6"/>
      <c r="G907" s="6"/>
      <c r="H907" s="6"/>
      <c r="I907" s="6"/>
      <c r="J907" s="6"/>
      <c r="K907" s="6"/>
      <c r="L907" s="6"/>
      <c r="M907" s="6"/>
      <c r="N907" s="6"/>
      <c r="O907" s="6"/>
      <c r="P907" s="6"/>
      <c r="Q907" s="6"/>
      <c r="R907" s="6"/>
      <c r="S907" s="6"/>
      <c r="T907" s="6"/>
      <c r="U907" s="6"/>
      <c r="V907" s="6"/>
      <c r="W907" s="6"/>
      <c r="X907" s="6"/>
      <c r="Y907" s="6"/>
      <c r="Z907" s="6"/>
    </row>
    <row r="908" spans="1:26" ht="15.75" customHeight="1">
      <c r="A908" s="6"/>
      <c r="B908" s="6"/>
      <c r="C908" s="6"/>
      <c r="D908" s="6"/>
      <c r="E908" s="6"/>
      <c r="F908" s="6"/>
      <c r="G908" s="6"/>
      <c r="H908" s="6"/>
      <c r="I908" s="6"/>
      <c r="J908" s="6"/>
      <c r="K908" s="6"/>
      <c r="L908" s="6"/>
      <c r="M908" s="6"/>
      <c r="N908" s="6"/>
      <c r="O908" s="6"/>
      <c r="P908" s="6"/>
      <c r="Q908" s="6"/>
      <c r="R908" s="6"/>
      <c r="S908" s="6"/>
      <c r="T908" s="6"/>
      <c r="U908" s="6"/>
      <c r="V908" s="6"/>
      <c r="W908" s="6"/>
      <c r="X908" s="6"/>
      <c r="Y908" s="6"/>
      <c r="Z908" s="6"/>
    </row>
    <row r="909" spans="1:26" ht="15.75" customHeight="1">
      <c r="A909" s="6"/>
      <c r="B909" s="6"/>
      <c r="C909" s="6"/>
      <c r="D909" s="6"/>
      <c r="E909" s="6"/>
      <c r="F909" s="6"/>
      <c r="G909" s="6"/>
      <c r="H909" s="6"/>
      <c r="I909" s="6"/>
      <c r="J909" s="6"/>
      <c r="K909" s="6"/>
      <c r="L909" s="6"/>
      <c r="M909" s="6"/>
      <c r="N909" s="6"/>
      <c r="O909" s="6"/>
      <c r="P909" s="6"/>
      <c r="Q909" s="6"/>
      <c r="R909" s="6"/>
      <c r="S909" s="6"/>
      <c r="T909" s="6"/>
      <c r="U909" s="6"/>
      <c r="V909" s="6"/>
      <c r="W909" s="6"/>
      <c r="X909" s="6"/>
      <c r="Y909" s="6"/>
      <c r="Z909" s="6"/>
    </row>
    <row r="910" spans="1:26" ht="15.75" customHeight="1">
      <c r="A910" s="6"/>
      <c r="B910" s="6"/>
      <c r="C910" s="6"/>
      <c r="D910" s="6"/>
      <c r="E910" s="6"/>
      <c r="F910" s="6"/>
      <c r="G910" s="6"/>
      <c r="H910" s="6"/>
      <c r="I910" s="6"/>
      <c r="J910" s="6"/>
      <c r="K910" s="6"/>
      <c r="L910" s="6"/>
      <c r="M910" s="6"/>
      <c r="N910" s="6"/>
      <c r="O910" s="6"/>
      <c r="P910" s="6"/>
      <c r="Q910" s="6"/>
      <c r="R910" s="6"/>
      <c r="S910" s="6"/>
      <c r="T910" s="6"/>
      <c r="U910" s="6"/>
      <c r="V910" s="6"/>
      <c r="W910" s="6"/>
      <c r="X910" s="6"/>
      <c r="Y910" s="6"/>
      <c r="Z910" s="6"/>
    </row>
    <row r="911" spans="1:26" ht="15.75" customHeight="1">
      <c r="A911" s="6"/>
      <c r="B911" s="6"/>
      <c r="C911" s="6"/>
      <c r="D911" s="6"/>
      <c r="E911" s="6"/>
      <c r="F911" s="6"/>
      <c r="G911" s="6"/>
      <c r="H911" s="6"/>
      <c r="I911" s="6"/>
      <c r="J911" s="6"/>
      <c r="K911" s="6"/>
      <c r="L911" s="6"/>
      <c r="M911" s="6"/>
      <c r="N911" s="6"/>
      <c r="O911" s="6"/>
      <c r="P911" s="6"/>
      <c r="Q911" s="6"/>
      <c r="R911" s="6"/>
      <c r="S911" s="6"/>
      <c r="T911" s="6"/>
      <c r="U911" s="6"/>
      <c r="V911" s="6"/>
      <c r="W911" s="6"/>
      <c r="X911" s="6"/>
      <c r="Y911" s="6"/>
      <c r="Z911" s="6"/>
    </row>
    <row r="912" spans="1:26" ht="15.75" customHeight="1">
      <c r="A912" s="6"/>
      <c r="B912" s="6"/>
      <c r="C912" s="6"/>
      <c r="D912" s="6"/>
      <c r="E912" s="6"/>
      <c r="F912" s="6"/>
      <c r="G912" s="6"/>
      <c r="H912" s="6"/>
      <c r="I912" s="6"/>
      <c r="J912" s="6"/>
      <c r="K912" s="6"/>
      <c r="L912" s="6"/>
      <c r="M912" s="6"/>
      <c r="N912" s="6"/>
      <c r="O912" s="6"/>
      <c r="P912" s="6"/>
      <c r="Q912" s="6"/>
      <c r="R912" s="6"/>
      <c r="S912" s="6"/>
      <c r="T912" s="6"/>
      <c r="U912" s="6"/>
      <c r="V912" s="6"/>
      <c r="W912" s="6"/>
      <c r="X912" s="6"/>
      <c r="Y912" s="6"/>
      <c r="Z912" s="6"/>
    </row>
    <row r="913" spans="1:26" ht="15.75" customHeight="1">
      <c r="A913" s="6"/>
      <c r="B913" s="6"/>
      <c r="C913" s="6"/>
      <c r="D913" s="6"/>
      <c r="E913" s="6"/>
      <c r="F913" s="6"/>
      <c r="G913" s="6"/>
      <c r="H913" s="6"/>
      <c r="I913" s="6"/>
      <c r="J913" s="6"/>
      <c r="K913" s="6"/>
      <c r="L913" s="6"/>
      <c r="M913" s="6"/>
      <c r="N913" s="6"/>
      <c r="O913" s="6"/>
      <c r="P913" s="6"/>
      <c r="Q913" s="6"/>
      <c r="R913" s="6"/>
      <c r="S913" s="6"/>
      <c r="T913" s="6"/>
      <c r="U913" s="6"/>
      <c r="V913" s="6"/>
      <c r="W913" s="6"/>
      <c r="X913" s="6"/>
      <c r="Y913" s="6"/>
      <c r="Z913" s="6"/>
    </row>
    <row r="914" spans="1:26" ht="15.75" customHeight="1">
      <c r="A914" s="6"/>
      <c r="B914" s="6"/>
      <c r="C914" s="6"/>
      <c r="D914" s="6"/>
      <c r="E914" s="6"/>
      <c r="F914" s="6"/>
      <c r="G914" s="6"/>
      <c r="H914" s="6"/>
      <c r="I914" s="6"/>
      <c r="J914" s="6"/>
      <c r="K914" s="6"/>
      <c r="L914" s="6"/>
      <c r="M914" s="6"/>
      <c r="N914" s="6"/>
      <c r="O914" s="6"/>
      <c r="P914" s="6"/>
      <c r="Q914" s="6"/>
      <c r="R914" s="6"/>
      <c r="S914" s="6"/>
      <c r="T914" s="6"/>
      <c r="U914" s="6"/>
      <c r="V914" s="6"/>
      <c r="W914" s="6"/>
      <c r="X914" s="6"/>
      <c r="Y914" s="6"/>
      <c r="Z914" s="6"/>
    </row>
    <row r="915" spans="1:26" ht="15.75" customHeight="1">
      <c r="A915" s="6"/>
      <c r="B915" s="6"/>
      <c r="C915" s="6"/>
      <c r="D915" s="6"/>
      <c r="E915" s="6"/>
      <c r="F915" s="6"/>
      <c r="G915" s="6"/>
      <c r="H915" s="6"/>
      <c r="I915" s="6"/>
      <c r="J915" s="6"/>
      <c r="K915" s="6"/>
      <c r="L915" s="6"/>
      <c r="M915" s="6"/>
      <c r="N915" s="6"/>
      <c r="O915" s="6"/>
      <c r="P915" s="6"/>
      <c r="Q915" s="6"/>
      <c r="R915" s="6"/>
      <c r="S915" s="6"/>
      <c r="T915" s="6"/>
      <c r="U915" s="6"/>
      <c r="V915" s="6"/>
      <c r="W915" s="6"/>
      <c r="X915" s="6"/>
      <c r="Y915" s="6"/>
      <c r="Z915" s="6"/>
    </row>
    <row r="916" spans="1:26" ht="15.75" customHeight="1">
      <c r="A916" s="6"/>
      <c r="B916" s="6"/>
      <c r="C916" s="6"/>
      <c r="D916" s="6"/>
      <c r="E916" s="6"/>
      <c r="F916" s="6"/>
      <c r="G916" s="6"/>
      <c r="H916" s="6"/>
      <c r="I916" s="6"/>
      <c r="J916" s="6"/>
      <c r="K916" s="6"/>
      <c r="L916" s="6"/>
      <c r="M916" s="6"/>
      <c r="N916" s="6"/>
      <c r="O916" s="6"/>
      <c r="P916" s="6"/>
      <c r="Q916" s="6"/>
      <c r="R916" s="6"/>
      <c r="S916" s="6"/>
      <c r="T916" s="6"/>
      <c r="U916" s="6"/>
      <c r="V916" s="6"/>
      <c r="W916" s="6"/>
      <c r="X916" s="6"/>
      <c r="Y916" s="6"/>
      <c r="Z916" s="6"/>
    </row>
    <row r="917" spans="1:26" ht="15.75" customHeight="1">
      <c r="A917" s="6"/>
      <c r="B917" s="6"/>
      <c r="C917" s="6"/>
      <c r="D917" s="6"/>
      <c r="E917" s="6"/>
      <c r="F917" s="6"/>
      <c r="G917" s="6"/>
      <c r="H917" s="6"/>
      <c r="I917" s="6"/>
      <c r="J917" s="6"/>
      <c r="K917" s="6"/>
      <c r="L917" s="6"/>
      <c r="M917" s="6"/>
      <c r="N917" s="6"/>
      <c r="O917" s="6"/>
      <c r="P917" s="6"/>
      <c r="Q917" s="6"/>
      <c r="R917" s="6"/>
      <c r="S917" s="6"/>
      <c r="T917" s="6"/>
      <c r="U917" s="6"/>
      <c r="V917" s="6"/>
      <c r="W917" s="6"/>
      <c r="X917" s="6"/>
      <c r="Y917" s="6"/>
      <c r="Z917" s="6"/>
    </row>
    <row r="918" spans="1:26" ht="15.75" customHeight="1">
      <c r="A918" s="6"/>
      <c r="B918" s="6"/>
      <c r="C918" s="6"/>
      <c r="D918" s="6"/>
      <c r="E918" s="6"/>
      <c r="F918" s="6"/>
      <c r="G918" s="6"/>
      <c r="H918" s="6"/>
      <c r="I918" s="6"/>
      <c r="J918" s="6"/>
      <c r="K918" s="6"/>
      <c r="L918" s="6"/>
      <c r="M918" s="6"/>
      <c r="N918" s="6"/>
      <c r="O918" s="6"/>
      <c r="P918" s="6"/>
      <c r="Q918" s="6"/>
      <c r="R918" s="6"/>
      <c r="S918" s="6"/>
      <c r="T918" s="6"/>
      <c r="U918" s="6"/>
      <c r="V918" s="6"/>
      <c r="W918" s="6"/>
      <c r="X918" s="6"/>
      <c r="Y918" s="6"/>
      <c r="Z918" s="6"/>
    </row>
    <row r="919" spans="1:26" ht="15.75" customHeight="1">
      <c r="A919" s="6"/>
      <c r="B919" s="6"/>
      <c r="C919" s="6"/>
      <c r="D919" s="6"/>
      <c r="E919" s="6"/>
      <c r="F919" s="6"/>
      <c r="G919" s="6"/>
      <c r="H919" s="6"/>
      <c r="I919" s="6"/>
      <c r="J919" s="6"/>
      <c r="K919" s="6"/>
      <c r="L919" s="6"/>
      <c r="M919" s="6"/>
      <c r="N919" s="6"/>
      <c r="O919" s="6"/>
      <c r="P919" s="6"/>
      <c r="Q919" s="6"/>
      <c r="R919" s="6"/>
      <c r="S919" s="6"/>
      <c r="T919" s="6"/>
      <c r="U919" s="6"/>
      <c r="V919" s="6"/>
      <c r="W919" s="6"/>
      <c r="X919" s="6"/>
      <c r="Y919" s="6"/>
      <c r="Z919" s="6"/>
    </row>
    <row r="920" spans="1:26" ht="15.75" customHeight="1">
      <c r="A920" s="6"/>
      <c r="B920" s="6"/>
      <c r="C920" s="6"/>
      <c r="D920" s="6"/>
      <c r="E920" s="6"/>
      <c r="F920" s="6"/>
      <c r="G920" s="6"/>
      <c r="H920" s="6"/>
      <c r="I920" s="6"/>
      <c r="J920" s="6"/>
      <c r="K920" s="6"/>
      <c r="L920" s="6"/>
      <c r="M920" s="6"/>
      <c r="N920" s="6"/>
      <c r="O920" s="6"/>
      <c r="P920" s="6"/>
      <c r="Q920" s="6"/>
      <c r="R920" s="6"/>
      <c r="S920" s="6"/>
      <c r="T920" s="6"/>
      <c r="U920" s="6"/>
      <c r="V920" s="6"/>
      <c r="W920" s="6"/>
      <c r="X920" s="6"/>
      <c r="Y920" s="6"/>
      <c r="Z920" s="6"/>
    </row>
    <row r="921" spans="1:26" ht="15.75" customHeight="1">
      <c r="A921" s="6"/>
      <c r="B921" s="6"/>
      <c r="C921" s="6"/>
      <c r="D921" s="6"/>
      <c r="E921" s="6"/>
      <c r="F921" s="6"/>
      <c r="G921" s="6"/>
      <c r="H921" s="6"/>
      <c r="I921" s="6"/>
      <c r="J921" s="6"/>
      <c r="K921" s="6"/>
      <c r="L921" s="6"/>
      <c r="M921" s="6"/>
      <c r="N921" s="6"/>
      <c r="O921" s="6"/>
      <c r="P921" s="6"/>
      <c r="Q921" s="6"/>
      <c r="R921" s="6"/>
      <c r="S921" s="6"/>
      <c r="T921" s="6"/>
      <c r="U921" s="6"/>
      <c r="V921" s="6"/>
      <c r="W921" s="6"/>
      <c r="X921" s="6"/>
      <c r="Y921" s="6"/>
      <c r="Z921" s="6"/>
    </row>
    <row r="922" spans="1:26" ht="15.75" customHeight="1">
      <c r="A922" s="6"/>
      <c r="B922" s="6"/>
      <c r="C922" s="6"/>
      <c r="D922" s="6"/>
      <c r="E922" s="6"/>
      <c r="F922" s="6"/>
      <c r="G922" s="6"/>
      <c r="H922" s="6"/>
      <c r="I922" s="6"/>
      <c r="J922" s="6"/>
      <c r="K922" s="6"/>
      <c r="L922" s="6"/>
      <c r="M922" s="6"/>
      <c r="N922" s="6"/>
      <c r="O922" s="6"/>
      <c r="P922" s="6"/>
      <c r="Q922" s="6"/>
      <c r="R922" s="6"/>
      <c r="S922" s="6"/>
      <c r="T922" s="6"/>
      <c r="U922" s="6"/>
      <c r="V922" s="6"/>
      <c r="W922" s="6"/>
      <c r="X922" s="6"/>
      <c r="Y922" s="6"/>
      <c r="Z922" s="6"/>
    </row>
    <row r="923" spans="1:26" ht="15.75" customHeight="1">
      <c r="A923" s="6"/>
      <c r="B923" s="6"/>
      <c r="C923" s="6"/>
      <c r="D923" s="6"/>
      <c r="E923" s="6"/>
      <c r="F923" s="6"/>
      <c r="G923" s="6"/>
      <c r="H923" s="6"/>
      <c r="I923" s="6"/>
      <c r="J923" s="6"/>
      <c r="K923" s="6"/>
      <c r="L923" s="6"/>
      <c r="M923" s="6"/>
      <c r="N923" s="6"/>
      <c r="O923" s="6"/>
      <c r="P923" s="6"/>
      <c r="Q923" s="6"/>
      <c r="R923" s="6"/>
      <c r="S923" s="6"/>
      <c r="T923" s="6"/>
      <c r="U923" s="6"/>
      <c r="V923" s="6"/>
      <c r="W923" s="6"/>
      <c r="X923" s="6"/>
      <c r="Y923" s="6"/>
      <c r="Z923" s="6"/>
    </row>
    <row r="924" spans="1:26" ht="15.75" customHeight="1">
      <c r="A924" s="6"/>
      <c r="B924" s="6"/>
      <c r="C924" s="6"/>
      <c r="D924" s="6"/>
      <c r="E924" s="6"/>
      <c r="F924" s="6"/>
      <c r="G924" s="6"/>
      <c r="H924" s="6"/>
      <c r="I924" s="6"/>
      <c r="J924" s="6"/>
      <c r="K924" s="6"/>
      <c r="L924" s="6"/>
      <c r="M924" s="6"/>
      <c r="N924" s="6"/>
      <c r="O924" s="6"/>
      <c r="P924" s="6"/>
      <c r="Q924" s="6"/>
      <c r="R924" s="6"/>
      <c r="S924" s="6"/>
      <c r="T924" s="6"/>
      <c r="U924" s="6"/>
      <c r="V924" s="6"/>
      <c r="W924" s="6"/>
      <c r="X924" s="6"/>
      <c r="Y924" s="6"/>
      <c r="Z924" s="6"/>
    </row>
    <row r="925" spans="1:26" ht="15.75" customHeight="1">
      <c r="A925" s="6"/>
      <c r="B925" s="6"/>
      <c r="C925" s="6"/>
      <c r="D925" s="6"/>
      <c r="E925" s="6"/>
      <c r="F925" s="6"/>
      <c r="G925" s="6"/>
      <c r="H925" s="6"/>
      <c r="I925" s="6"/>
      <c r="J925" s="6"/>
      <c r="K925" s="6"/>
      <c r="L925" s="6"/>
      <c r="M925" s="6"/>
      <c r="N925" s="6"/>
      <c r="O925" s="6"/>
      <c r="P925" s="6"/>
      <c r="Q925" s="6"/>
      <c r="R925" s="6"/>
      <c r="S925" s="6"/>
      <c r="T925" s="6"/>
      <c r="U925" s="6"/>
      <c r="V925" s="6"/>
      <c r="W925" s="6"/>
      <c r="X925" s="6"/>
      <c r="Y925" s="6"/>
      <c r="Z925" s="6"/>
    </row>
    <row r="926" spans="1:26" ht="15.75" customHeight="1">
      <c r="A926" s="6"/>
      <c r="B926" s="6"/>
      <c r="C926" s="6"/>
      <c r="D926" s="6"/>
      <c r="E926" s="6"/>
      <c r="F926" s="6"/>
      <c r="G926" s="6"/>
      <c r="H926" s="6"/>
      <c r="I926" s="6"/>
      <c r="J926" s="6"/>
      <c r="K926" s="6"/>
      <c r="L926" s="6"/>
      <c r="M926" s="6"/>
      <c r="N926" s="6"/>
      <c r="O926" s="6"/>
      <c r="P926" s="6"/>
      <c r="Q926" s="6"/>
      <c r="R926" s="6"/>
      <c r="S926" s="6"/>
      <c r="T926" s="6"/>
      <c r="U926" s="6"/>
      <c r="V926" s="6"/>
      <c r="W926" s="6"/>
      <c r="X926" s="6"/>
      <c r="Y926" s="6"/>
      <c r="Z926" s="6"/>
    </row>
    <row r="927" spans="1:26" ht="15.75" customHeight="1">
      <c r="A927" s="6"/>
      <c r="B927" s="6"/>
      <c r="C927" s="6"/>
      <c r="D927" s="6"/>
      <c r="E927" s="6"/>
      <c r="F927" s="6"/>
      <c r="G927" s="6"/>
      <c r="H927" s="6"/>
      <c r="I927" s="6"/>
      <c r="J927" s="6"/>
      <c r="K927" s="6"/>
      <c r="L927" s="6"/>
      <c r="M927" s="6"/>
      <c r="N927" s="6"/>
      <c r="O927" s="6"/>
      <c r="P927" s="6"/>
      <c r="Q927" s="6"/>
      <c r="R927" s="6"/>
      <c r="S927" s="6"/>
      <c r="T927" s="6"/>
      <c r="U927" s="6"/>
      <c r="V927" s="6"/>
      <c r="W927" s="6"/>
      <c r="X927" s="6"/>
      <c r="Y927" s="6"/>
      <c r="Z927" s="6"/>
    </row>
    <row r="928" spans="1:26" ht="15.75" customHeight="1">
      <c r="A928" s="6"/>
      <c r="B928" s="6"/>
      <c r="C928" s="6"/>
      <c r="D928" s="6"/>
      <c r="E928" s="6"/>
      <c r="F928" s="6"/>
      <c r="G928" s="6"/>
      <c r="H928" s="6"/>
      <c r="I928" s="6"/>
      <c r="J928" s="6"/>
      <c r="K928" s="6"/>
      <c r="L928" s="6"/>
      <c r="M928" s="6"/>
      <c r="N928" s="6"/>
      <c r="O928" s="6"/>
      <c r="P928" s="6"/>
      <c r="Q928" s="6"/>
      <c r="R928" s="6"/>
      <c r="S928" s="6"/>
      <c r="T928" s="6"/>
      <c r="U928" s="6"/>
      <c r="V928" s="6"/>
      <c r="W928" s="6"/>
      <c r="X928" s="6"/>
      <c r="Y928" s="6"/>
      <c r="Z928" s="6"/>
    </row>
    <row r="929" spans="1:26" ht="15.75" customHeight="1">
      <c r="A929" s="6"/>
      <c r="B929" s="6"/>
      <c r="C929" s="6"/>
      <c r="D929" s="6"/>
      <c r="E929" s="6"/>
      <c r="F929" s="6"/>
      <c r="G929" s="6"/>
      <c r="H929" s="6"/>
      <c r="I929" s="6"/>
      <c r="J929" s="6"/>
      <c r="K929" s="6"/>
      <c r="L929" s="6"/>
      <c r="M929" s="6"/>
      <c r="N929" s="6"/>
      <c r="O929" s="6"/>
      <c r="P929" s="6"/>
      <c r="Q929" s="6"/>
      <c r="R929" s="6"/>
      <c r="S929" s="6"/>
      <c r="T929" s="6"/>
      <c r="U929" s="6"/>
      <c r="V929" s="6"/>
      <c r="W929" s="6"/>
      <c r="X929" s="6"/>
      <c r="Y929" s="6"/>
      <c r="Z929" s="6"/>
    </row>
    <row r="930" spans="1:26" ht="15.75" customHeight="1">
      <c r="A930" s="6"/>
      <c r="B930" s="6"/>
      <c r="C930" s="6"/>
      <c r="D930" s="6"/>
      <c r="E930" s="6"/>
      <c r="F930" s="6"/>
      <c r="G930" s="6"/>
      <c r="H930" s="6"/>
      <c r="I930" s="6"/>
      <c r="J930" s="6"/>
      <c r="K930" s="6"/>
      <c r="L930" s="6"/>
      <c r="M930" s="6"/>
      <c r="N930" s="6"/>
      <c r="O930" s="6"/>
      <c r="P930" s="6"/>
      <c r="Q930" s="6"/>
      <c r="R930" s="6"/>
      <c r="S930" s="6"/>
      <c r="T930" s="6"/>
      <c r="U930" s="6"/>
      <c r="V930" s="6"/>
      <c r="W930" s="6"/>
      <c r="X930" s="6"/>
      <c r="Y930" s="6"/>
      <c r="Z930" s="6"/>
    </row>
    <row r="931" spans="1:26" ht="15.75" customHeight="1">
      <c r="A931" s="6"/>
      <c r="B931" s="6"/>
      <c r="C931" s="6"/>
      <c r="D931" s="6"/>
      <c r="E931" s="6"/>
      <c r="F931" s="6"/>
      <c r="G931" s="6"/>
      <c r="H931" s="6"/>
      <c r="I931" s="6"/>
      <c r="J931" s="6"/>
      <c r="K931" s="6"/>
      <c r="L931" s="6"/>
      <c r="M931" s="6"/>
      <c r="N931" s="6"/>
      <c r="O931" s="6"/>
      <c r="P931" s="6"/>
      <c r="Q931" s="6"/>
      <c r="R931" s="6"/>
      <c r="S931" s="6"/>
      <c r="T931" s="6"/>
      <c r="U931" s="6"/>
      <c r="V931" s="6"/>
      <c r="W931" s="6"/>
      <c r="X931" s="6"/>
      <c r="Y931" s="6"/>
      <c r="Z931" s="6"/>
    </row>
    <row r="932" spans="1:26" ht="15.75" customHeight="1">
      <c r="A932" s="6"/>
      <c r="B932" s="6"/>
      <c r="C932" s="6"/>
      <c r="D932" s="6"/>
      <c r="E932" s="6"/>
      <c r="F932" s="6"/>
      <c r="G932" s="6"/>
      <c r="H932" s="6"/>
      <c r="I932" s="6"/>
      <c r="J932" s="6"/>
      <c r="K932" s="6"/>
      <c r="L932" s="6"/>
      <c r="M932" s="6"/>
      <c r="N932" s="6"/>
      <c r="O932" s="6"/>
      <c r="P932" s="6"/>
      <c r="Q932" s="6"/>
      <c r="R932" s="6"/>
      <c r="S932" s="6"/>
      <c r="T932" s="6"/>
      <c r="U932" s="6"/>
      <c r="V932" s="6"/>
      <c r="W932" s="6"/>
      <c r="X932" s="6"/>
      <c r="Y932" s="6"/>
      <c r="Z932" s="6"/>
    </row>
    <row r="933" spans="1:26" ht="15.75" customHeight="1">
      <c r="A933" s="6"/>
      <c r="B933" s="6"/>
      <c r="C933" s="6"/>
      <c r="D933" s="6"/>
      <c r="E933" s="6"/>
      <c r="F933" s="6"/>
      <c r="G933" s="6"/>
      <c r="H933" s="6"/>
      <c r="I933" s="6"/>
      <c r="J933" s="6"/>
      <c r="K933" s="6"/>
      <c r="L933" s="6"/>
      <c r="M933" s="6"/>
      <c r="N933" s="6"/>
      <c r="O933" s="6"/>
      <c r="P933" s="6"/>
      <c r="Q933" s="6"/>
      <c r="R933" s="6"/>
      <c r="S933" s="6"/>
      <c r="T933" s="6"/>
      <c r="U933" s="6"/>
      <c r="V933" s="6"/>
      <c r="W933" s="6"/>
      <c r="X933" s="6"/>
      <c r="Y933" s="6"/>
      <c r="Z933" s="6"/>
    </row>
    <row r="934" spans="1:26" ht="15.75" customHeight="1">
      <c r="A934" s="6"/>
      <c r="B934" s="6"/>
      <c r="C934" s="6"/>
      <c r="D934" s="6"/>
      <c r="E934" s="6"/>
      <c r="F934" s="6"/>
      <c r="G934" s="6"/>
      <c r="H934" s="6"/>
      <c r="I934" s="6"/>
      <c r="J934" s="6"/>
      <c r="K934" s="6"/>
      <c r="L934" s="6"/>
      <c r="M934" s="6"/>
      <c r="N934" s="6"/>
      <c r="O934" s="6"/>
      <c r="P934" s="6"/>
      <c r="Q934" s="6"/>
      <c r="R934" s="6"/>
      <c r="S934" s="6"/>
      <c r="T934" s="6"/>
      <c r="U934" s="6"/>
      <c r="V934" s="6"/>
      <c r="W934" s="6"/>
      <c r="X934" s="6"/>
      <c r="Y934" s="6"/>
      <c r="Z934" s="6"/>
    </row>
    <row r="935" spans="1:26" ht="15.75" customHeight="1">
      <c r="A935" s="6"/>
      <c r="B935" s="6"/>
      <c r="C935" s="6"/>
      <c r="D935" s="6"/>
      <c r="E935" s="6"/>
      <c r="F935" s="6"/>
      <c r="G935" s="6"/>
      <c r="H935" s="6"/>
      <c r="I935" s="6"/>
      <c r="J935" s="6"/>
      <c r="K935" s="6"/>
      <c r="L935" s="6"/>
      <c r="M935" s="6"/>
      <c r="N935" s="6"/>
      <c r="O935" s="6"/>
      <c r="P935" s="6"/>
      <c r="Q935" s="6"/>
      <c r="R935" s="6"/>
      <c r="S935" s="6"/>
      <c r="T935" s="6"/>
      <c r="U935" s="6"/>
      <c r="V935" s="6"/>
      <c r="W935" s="6"/>
      <c r="X935" s="6"/>
      <c r="Y935" s="6"/>
      <c r="Z935" s="6"/>
    </row>
    <row r="936" spans="1:26" ht="15.75" customHeight="1">
      <c r="A936" s="6"/>
      <c r="B936" s="6"/>
      <c r="C936" s="6"/>
      <c r="D936" s="6"/>
      <c r="E936" s="6"/>
      <c r="F936" s="6"/>
      <c r="G936" s="6"/>
      <c r="H936" s="6"/>
      <c r="I936" s="6"/>
      <c r="J936" s="6"/>
      <c r="K936" s="6"/>
      <c r="L936" s="6"/>
      <c r="M936" s="6"/>
      <c r="N936" s="6"/>
      <c r="O936" s="6"/>
      <c r="P936" s="6"/>
      <c r="Q936" s="6"/>
      <c r="R936" s="6"/>
      <c r="S936" s="6"/>
      <c r="T936" s="6"/>
      <c r="U936" s="6"/>
      <c r="V936" s="6"/>
      <c r="W936" s="6"/>
      <c r="X936" s="6"/>
      <c r="Y936" s="6"/>
      <c r="Z936" s="6"/>
    </row>
    <row r="937" spans="1:26" ht="15.75" customHeight="1">
      <c r="A937" s="6"/>
      <c r="B937" s="6"/>
      <c r="C937" s="6"/>
      <c r="D937" s="6"/>
      <c r="E937" s="6"/>
      <c r="F937" s="6"/>
      <c r="G937" s="6"/>
      <c r="H937" s="6"/>
      <c r="I937" s="6"/>
      <c r="J937" s="6"/>
      <c r="K937" s="6"/>
      <c r="L937" s="6"/>
      <c r="M937" s="6"/>
      <c r="N937" s="6"/>
      <c r="O937" s="6"/>
      <c r="P937" s="6"/>
      <c r="Q937" s="6"/>
      <c r="R937" s="6"/>
      <c r="S937" s="6"/>
      <c r="T937" s="6"/>
      <c r="U937" s="6"/>
      <c r="V937" s="6"/>
      <c r="W937" s="6"/>
      <c r="X937" s="6"/>
      <c r="Y937" s="6"/>
      <c r="Z937" s="6"/>
    </row>
    <row r="938" spans="1:26" ht="15.75" customHeight="1">
      <c r="A938" s="6"/>
      <c r="B938" s="6"/>
      <c r="C938" s="6"/>
      <c r="D938" s="6"/>
      <c r="E938" s="6"/>
      <c r="F938" s="6"/>
      <c r="G938" s="6"/>
      <c r="H938" s="6"/>
      <c r="I938" s="6"/>
      <c r="J938" s="6"/>
      <c r="K938" s="6"/>
      <c r="L938" s="6"/>
      <c r="M938" s="6"/>
      <c r="N938" s="6"/>
      <c r="O938" s="6"/>
      <c r="P938" s="6"/>
      <c r="Q938" s="6"/>
      <c r="R938" s="6"/>
      <c r="S938" s="6"/>
      <c r="T938" s="6"/>
      <c r="U938" s="6"/>
      <c r="V938" s="6"/>
      <c r="W938" s="6"/>
      <c r="X938" s="6"/>
      <c r="Y938" s="6"/>
      <c r="Z938" s="6"/>
    </row>
    <row r="939" spans="1:26" ht="15.75" customHeight="1">
      <c r="A939" s="6"/>
      <c r="B939" s="6"/>
      <c r="C939" s="6"/>
      <c r="D939" s="6"/>
      <c r="E939" s="6"/>
      <c r="F939" s="6"/>
      <c r="G939" s="6"/>
      <c r="H939" s="6"/>
      <c r="I939" s="6"/>
      <c r="J939" s="6"/>
      <c r="K939" s="6"/>
      <c r="L939" s="6"/>
      <c r="M939" s="6"/>
      <c r="N939" s="6"/>
      <c r="O939" s="6"/>
      <c r="P939" s="6"/>
      <c r="Q939" s="6"/>
      <c r="R939" s="6"/>
      <c r="S939" s="6"/>
      <c r="T939" s="6"/>
      <c r="U939" s="6"/>
      <c r="V939" s="6"/>
      <c r="W939" s="6"/>
      <c r="X939" s="6"/>
      <c r="Y939" s="6"/>
      <c r="Z939" s="6"/>
    </row>
    <row r="940" spans="1:26" ht="15.75" customHeight="1">
      <c r="A940" s="6"/>
      <c r="B940" s="6"/>
      <c r="C940" s="6"/>
      <c r="D940" s="6"/>
      <c r="E940" s="6"/>
      <c r="F940" s="6"/>
      <c r="G940" s="6"/>
      <c r="H940" s="6"/>
      <c r="I940" s="6"/>
      <c r="J940" s="6"/>
      <c r="K940" s="6"/>
      <c r="L940" s="6"/>
      <c r="M940" s="6"/>
      <c r="N940" s="6"/>
      <c r="O940" s="6"/>
      <c r="P940" s="6"/>
      <c r="Q940" s="6"/>
      <c r="R940" s="6"/>
      <c r="S940" s="6"/>
      <c r="T940" s="6"/>
      <c r="U940" s="6"/>
      <c r="V940" s="6"/>
      <c r="W940" s="6"/>
      <c r="X940" s="6"/>
      <c r="Y940" s="6"/>
      <c r="Z940" s="6"/>
    </row>
    <row r="941" spans="1:26" ht="15.75" customHeight="1">
      <c r="A941" s="6"/>
      <c r="B941" s="6"/>
      <c r="C941" s="6"/>
      <c r="D941" s="6"/>
      <c r="E941" s="6"/>
      <c r="F941" s="6"/>
      <c r="G941" s="6"/>
      <c r="H941" s="6"/>
      <c r="I941" s="6"/>
      <c r="J941" s="6"/>
      <c r="K941" s="6"/>
      <c r="L941" s="6"/>
      <c r="M941" s="6"/>
      <c r="N941" s="6"/>
      <c r="O941" s="6"/>
      <c r="P941" s="6"/>
      <c r="Q941" s="6"/>
      <c r="R941" s="6"/>
      <c r="S941" s="6"/>
      <c r="T941" s="6"/>
      <c r="U941" s="6"/>
      <c r="V941" s="6"/>
      <c r="W941" s="6"/>
      <c r="X941" s="6"/>
      <c r="Y941" s="6"/>
      <c r="Z941" s="6"/>
    </row>
    <row r="942" spans="1:26" ht="15.75" customHeight="1">
      <c r="A942" s="6"/>
      <c r="B942" s="6"/>
      <c r="C942" s="6"/>
      <c r="D942" s="6"/>
      <c r="E942" s="6"/>
      <c r="F942" s="6"/>
      <c r="G942" s="6"/>
      <c r="H942" s="6"/>
      <c r="I942" s="6"/>
      <c r="J942" s="6"/>
      <c r="K942" s="6"/>
      <c r="L942" s="6"/>
      <c r="M942" s="6"/>
      <c r="N942" s="6"/>
      <c r="O942" s="6"/>
      <c r="P942" s="6"/>
      <c r="Q942" s="6"/>
      <c r="R942" s="6"/>
      <c r="S942" s="6"/>
      <c r="T942" s="6"/>
      <c r="U942" s="6"/>
      <c r="V942" s="6"/>
      <c r="W942" s="6"/>
      <c r="X942" s="6"/>
      <c r="Y942" s="6"/>
      <c r="Z942" s="6"/>
    </row>
    <row r="943" spans="1:26" ht="15.75" customHeight="1">
      <c r="A943" s="6"/>
      <c r="B943" s="6"/>
      <c r="C943" s="6"/>
      <c r="D943" s="6"/>
      <c r="E943" s="6"/>
      <c r="F943" s="6"/>
      <c r="G943" s="6"/>
      <c r="H943" s="6"/>
      <c r="I943" s="6"/>
      <c r="J943" s="6"/>
      <c r="K943" s="6"/>
      <c r="L943" s="6"/>
      <c r="M943" s="6"/>
      <c r="N943" s="6"/>
      <c r="O943" s="6"/>
      <c r="P943" s="6"/>
      <c r="Q943" s="6"/>
      <c r="R943" s="6"/>
      <c r="S943" s="6"/>
      <c r="T943" s="6"/>
      <c r="U943" s="6"/>
      <c r="V943" s="6"/>
      <c r="W943" s="6"/>
      <c r="X943" s="6"/>
      <c r="Y943" s="6"/>
      <c r="Z943" s="6"/>
    </row>
    <row r="944" spans="1:26" ht="15.75" customHeight="1">
      <c r="A944" s="6"/>
      <c r="B944" s="6"/>
      <c r="C944" s="6"/>
      <c r="D944" s="6"/>
      <c r="E944" s="6"/>
      <c r="F944" s="6"/>
      <c r="G944" s="6"/>
      <c r="H944" s="6"/>
      <c r="I944" s="6"/>
      <c r="J944" s="6"/>
      <c r="K944" s="6"/>
      <c r="L944" s="6"/>
      <c r="M944" s="6"/>
      <c r="N944" s="6"/>
      <c r="O944" s="6"/>
      <c r="P944" s="6"/>
      <c r="Q944" s="6"/>
      <c r="R944" s="6"/>
      <c r="S944" s="6"/>
      <c r="T944" s="6"/>
      <c r="U944" s="6"/>
      <c r="V944" s="6"/>
      <c r="W944" s="6"/>
      <c r="X944" s="6"/>
      <c r="Y944" s="6"/>
      <c r="Z944" s="6"/>
    </row>
    <row r="945" spans="1:26" ht="15.75" customHeight="1">
      <c r="A945" s="6"/>
      <c r="B945" s="6"/>
      <c r="C945" s="6"/>
      <c r="D945" s="6"/>
      <c r="E945" s="6"/>
      <c r="F945" s="6"/>
      <c r="G945" s="6"/>
      <c r="H945" s="6"/>
      <c r="I945" s="6"/>
      <c r="J945" s="6"/>
      <c r="K945" s="6"/>
      <c r="L945" s="6"/>
      <c r="M945" s="6"/>
      <c r="N945" s="6"/>
      <c r="O945" s="6"/>
      <c r="P945" s="6"/>
      <c r="Q945" s="6"/>
      <c r="R945" s="6"/>
      <c r="S945" s="6"/>
      <c r="T945" s="6"/>
      <c r="U945" s="6"/>
      <c r="V945" s="6"/>
      <c r="W945" s="6"/>
      <c r="X945" s="6"/>
      <c r="Y945" s="6"/>
      <c r="Z945" s="6"/>
    </row>
    <row r="946" spans="1:26" ht="15.75" customHeight="1">
      <c r="A946" s="6"/>
      <c r="B946" s="6"/>
      <c r="C946" s="6"/>
      <c r="D946" s="6"/>
      <c r="E946" s="6"/>
      <c r="F946" s="6"/>
      <c r="G946" s="6"/>
      <c r="H946" s="6"/>
      <c r="I946" s="6"/>
      <c r="J946" s="6"/>
      <c r="K946" s="6"/>
      <c r="L946" s="6"/>
      <c r="M946" s="6"/>
      <c r="N946" s="6"/>
      <c r="O946" s="6"/>
      <c r="P946" s="6"/>
      <c r="Q946" s="6"/>
      <c r="R946" s="6"/>
      <c r="S946" s="6"/>
      <c r="T946" s="6"/>
      <c r="U946" s="6"/>
      <c r="V946" s="6"/>
      <c r="W946" s="6"/>
      <c r="X946" s="6"/>
      <c r="Y946" s="6"/>
      <c r="Z946" s="6"/>
    </row>
    <row r="947" spans="1:26" ht="15.75" customHeight="1">
      <c r="A947" s="6"/>
      <c r="B947" s="6"/>
      <c r="C947" s="6"/>
      <c r="D947" s="6"/>
      <c r="E947" s="6"/>
      <c r="F947" s="6"/>
      <c r="G947" s="6"/>
      <c r="H947" s="6"/>
      <c r="I947" s="6"/>
      <c r="J947" s="6"/>
      <c r="K947" s="6"/>
      <c r="L947" s="6"/>
      <c r="M947" s="6"/>
      <c r="N947" s="6"/>
      <c r="O947" s="6"/>
      <c r="P947" s="6"/>
      <c r="Q947" s="6"/>
      <c r="R947" s="6"/>
      <c r="S947" s="6"/>
      <c r="T947" s="6"/>
      <c r="U947" s="6"/>
      <c r="V947" s="6"/>
      <c r="W947" s="6"/>
      <c r="X947" s="6"/>
      <c r="Y947" s="6"/>
      <c r="Z947" s="6"/>
    </row>
    <row r="948" spans="1:26" ht="15.75" customHeight="1">
      <c r="A948" s="6"/>
      <c r="B948" s="6"/>
      <c r="C948" s="6"/>
      <c r="D948" s="6"/>
      <c r="E948" s="6"/>
      <c r="F948" s="6"/>
      <c r="G948" s="6"/>
      <c r="H948" s="6"/>
      <c r="I948" s="6"/>
      <c r="J948" s="6"/>
      <c r="K948" s="6"/>
      <c r="L948" s="6"/>
      <c r="M948" s="6"/>
      <c r="N948" s="6"/>
      <c r="O948" s="6"/>
      <c r="P948" s="6"/>
      <c r="Q948" s="6"/>
      <c r="R948" s="6"/>
      <c r="S948" s="6"/>
      <c r="T948" s="6"/>
      <c r="U948" s="6"/>
      <c r="V948" s="6"/>
      <c r="W948" s="6"/>
      <c r="X948" s="6"/>
      <c r="Y948" s="6"/>
      <c r="Z948" s="6"/>
    </row>
    <row r="949" spans="1:26" ht="15.75" customHeight="1">
      <c r="A949" s="6"/>
      <c r="B949" s="6"/>
      <c r="C949" s="6"/>
      <c r="D949" s="6"/>
      <c r="E949" s="6"/>
      <c r="F949" s="6"/>
      <c r="G949" s="6"/>
      <c r="H949" s="6"/>
      <c r="I949" s="6"/>
      <c r="J949" s="6"/>
      <c r="K949" s="6"/>
      <c r="L949" s="6"/>
      <c r="M949" s="6"/>
      <c r="N949" s="6"/>
      <c r="O949" s="6"/>
      <c r="P949" s="6"/>
      <c r="Q949" s="6"/>
      <c r="R949" s="6"/>
      <c r="S949" s="6"/>
      <c r="T949" s="6"/>
      <c r="U949" s="6"/>
      <c r="V949" s="6"/>
      <c r="W949" s="6"/>
      <c r="X949" s="6"/>
      <c r="Y949" s="6"/>
      <c r="Z949" s="6"/>
    </row>
    <row r="950" spans="1:26" ht="15.75" customHeight="1">
      <c r="A950" s="6"/>
      <c r="B950" s="6"/>
      <c r="C950" s="6"/>
      <c r="D950" s="6"/>
      <c r="E950" s="6"/>
      <c r="F950" s="6"/>
      <c r="G950" s="6"/>
      <c r="H950" s="6"/>
      <c r="I950" s="6"/>
      <c r="J950" s="6"/>
      <c r="K950" s="6"/>
      <c r="L950" s="6"/>
      <c r="M950" s="6"/>
      <c r="N950" s="6"/>
      <c r="O950" s="6"/>
      <c r="P950" s="6"/>
      <c r="Q950" s="6"/>
      <c r="R950" s="6"/>
      <c r="S950" s="6"/>
      <c r="T950" s="6"/>
      <c r="U950" s="6"/>
      <c r="V950" s="6"/>
      <c r="W950" s="6"/>
      <c r="X950" s="6"/>
      <c r="Y950" s="6"/>
      <c r="Z950" s="6"/>
    </row>
    <row r="951" spans="1:26" ht="15.75" customHeight="1">
      <c r="A951" s="6"/>
      <c r="B951" s="6"/>
      <c r="C951" s="6"/>
      <c r="D951" s="6"/>
      <c r="E951" s="6"/>
      <c r="F951" s="6"/>
      <c r="G951" s="6"/>
      <c r="H951" s="6"/>
      <c r="I951" s="6"/>
      <c r="J951" s="6"/>
      <c r="K951" s="6"/>
      <c r="L951" s="6"/>
      <c r="M951" s="6"/>
      <c r="N951" s="6"/>
      <c r="O951" s="6"/>
      <c r="P951" s="6"/>
      <c r="Q951" s="6"/>
      <c r="R951" s="6"/>
      <c r="S951" s="6"/>
      <c r="T951" s="6"/>
      <c r="U951" s="6"/>
      <c r="V951" s="6"/>
      <c r="W951" s="6"/>
      <c r="X951" s="6"/>
      <c r="Y951" s="6"/>
      <c r="Z951" s="6"/>
    </row>
    <row r="952" spans="1:26" ht="15.75" customHeight="1">
      <c r="A952" s="6"/>
      <c r="B952" s="6"/>
      <c r="C952" s="6"/>
      <c r="D952" s="6"/>
      <c r="E952" s="6"/>
      <c r="F952" s="6"/>
      <c r="G952" s="6"/>
      <c r="H952" s="6"/>
      <c r="I952" s="6"/>
      <c r="J952" s="6"/>
      <c r="K952" s="6"/>
      <c r="L952" s="6"/>
      <c r="M952" s="6"/>
      <c r="N952" s="6"/>
      <c r="O952" s="6"/>
      <c r="P952" s="6"/>
      <c r="Q952" s="6"/>
      <c r="R952" s="6"/>
      <c r="S952" s="6"/>
      <c r="T952" s="6"/>
      <c r="U952" s="6"/>
      <c r="V952" s="6"/>
      <c r="W952" s="6"/>
      <c r="X952" s="6"/>
      <c r="Y952" s="6"/>
      <c r="Z952" s="6"/>
    </row>
    <row r="953" spans="1:26" ht="15.75" customHeight="1">
      <c r="A953" s="6"/>
      <c r="B953" s="6"/>
      <c r="C953" s="6"/>
      <c r="D953" s="6"/>
      <c r="E953" s="6"/>
      <c r="F953" s="6"/>
      <c r="G953" s="6"/>
      <c r="H953" s="6"/>
      <c r="I953" s="6"/>
      <c r="J953" s="6"/>
      <c r="K953" s="6"/>
      <c r="L953" s="6"/>
      <c r="M953" s="6"/>
      <c r="N953" s="6"/>
      <c r="O953" s="6"/>
      <c r="P953" s="6"/>
      <c r="Q953" s="6"/>
      <c r="R953" s="6"/>
      <c r="S953" s="6"/>
      <c r="T953" s="6"/>
      <c r="U953" s="6"/>
      <c r="V953" s="6"/>
      <c r="W953" s="6"/>
      <c r="X953" s="6"/>
      <c r="Y953" s="6"/>
      <c r="Z953" s="6"/>
    </row>
    <row r="954" spans="1:26" ht="15.75" customHeight="1">
      <c r="A954" s="6"/>
      <c r="B954" s="6"/>
      <c r="C954" s="6"/>
      <c r="D954" s="6"/>
      <c r="E954" s="6"/>
      <c r="F954" s="6"/>
      <c r="G954" s="6"/>
      <c r="H954" s="6"/>
      <c r="I954" s="6"/>
      <c r="J954" s="6"/>
      <c r="K954" s="6"/>
      <c r="L954" s="6"/>
      <c r="M954" s="6"/>
      <c r="N954" s="6"/>
      <c r="O954" s="6"/>
      <c r="P954" s="6"/>
      <c r="Q954" s="6"/>
      <c r="R954" s="6"/>
      <c r="S954" s="6"/>
      <c r="T954" s="6"/>
      <c r="U954" s="6"/>
      <c r="V954" s="6"/>
      <c r="W954" s="6"/>
      <c r="X954" s="6"/>
      <c r="Y954" s="6"/>
      <c r="Z954" s="6"/>
    </row>
    <row r="955" spans="1:26" ht="15.75" customHeight="1">
      <c r="A955" s="6"/>
      <c r="B955" s="6"/>
      <c r="C955" s="6"/>
      <c r="D955" s="6"/>
      <c r="E955" s="6"/>
      <c r="F955" s="6"/>
      <c r="G955" s="6"/>
      <c r="H955" s="6"/>
      <c r="I955" s="6"/>
      <c r="J955" s="6"/>
      <c r="K955" s="6"/>
      <c r="L955" s="6"/>
      <c r="M955" s="6"/>
      <c r="N955" s="6"/>
      <c r="O955" s="6"/>
      <c r="P955" s="6"/>
      <c r="Q955" s="6"/>
      <c r="R955" s="6"/>
      <c r="S955" s="6"/>
      <c r="T955" s="6"/>
      <c r="U955" s="6"/>
      <c r="V955" s="6"/>
      <c r="W955" s="6"/>
      <c r="X955" s="6"/>
      <c r="Y955" s="6"/>
      <c r="Z955" s="6"/>
    </row>
    <row r="956" spans="1:26" ht="15.75" customHeight="1">
      <c r="A956" s="6"/>
      <c r="B956" s="6"/>
      <c r="C956" s="6"/>
      <c r="D956" s="6"/>
      <c r="E956" s="6"/>
      <c r="F956" s="6"/>
      <c r="G956" s="6"/>
      <c r="H956" s="6"/>
      <c r="I956" s="6"/>
      <c r="J956" s="6"/>
      <c r="K956" s="6"/>
      <c r="L956" s="6"/>
      <c r="M956" s="6"/>
      <c r="N956" s="6"/>
      <c r="O956" s="6"/>
      <c r="P956" s="6"/>
      <c r="Q956" s="6"/>
      <c r="R956" s="6"/>
      <c r="S956" s="6"/>
      <c r="T956" s="6"/>
      <c r="U956" s="6"/>
      <c r="V956" s="6"/>
      <c r="W956" s="6"/>
      <c r="X956" s="6"/>
      <c r="Y956" s="6"/>
      <c r="Z956" s="6"/>
    </row>
    <row r="957" spans="1:26" ht="15.75" customHeight="1">
      <c r="A957" s="6"/>
      <c r="B957" s="6"/>
      <c r="C957" s="6"/>
      <c r="D957" s="6"/>
      <c r="E957" s="6"/>
      <c r="F957" s="6"/>
      <c r="G957" s="6"/>
      <c r="H957" s="6"/>
      <c r="I957" s="6"/>
      <c r="J957" s="6"/>
      <c r="K957" s="6"/>
      <c r="L957" s="6"/>
      <c r="M957" s="6"/>
      <c r="N957" s="6"/>
      <c r="O957" s="6"/>
      <c r="P957" s="6"/>
      <c r="Q957" s="6"/>
      <c r="R957" s="6"/>
      <c r="S957" s="6"/>
      <c r="T957" s="6"/>
      <c r="U957" s="6"/>
      <c r="V957" s="6"/>
      <c r="W957" s="6"/>
      <c r="X957" s="6"/>
      <c r="Y957" s="6"/>
      <c r="Z957" s="6"/>
    </row>
    <row r="958" spans="1:26" ht="15.75" customHeight="1">
      <c r="A958" s="6"/>
      <c r="B958" s="6"/>
      <c r="C958" s="6"/>
      <c r="D958" s="6"/>
      <c r="E958" s="6"/>
      <c r="F958" s="6"/>
      <c r="G958" s="6"/>
      <c r="H958" s="6"/>
      <c r="I958" s="6"/>
      <c r="J958" s="6"/>
      <c r="K958" s="6"/>
      <c r="L958" s="6"/>
      <c r="M958" s="6"/>
      <c r="N958" s="6"/>
      <c r="O958" s="6"/>
      <c r="P958" s="6"/>
      <c r="Q958" s="6"/>
      <c r="R958" s="6"/>
      <c r="S958" s="6"/>
      <c r="T958" s="6"/>
      <c r="U958" s="6"/>
      <c r="V958" s="6"/>
      <c r="W958" s="6"/>
      <c r="X958" s="6"/>
      <c r="Y958" s="6"/>
      <c r="Z958" s="6"/>
    </row>
    <row r="959" spans="1:26" ht="15.75" customHeight="1">
      <c r="A959" s="6"/>
      <c r="B959" s="6"/>
      <c r="C959" s="6"/>
      <c r="D959" s="6"/>
      <c r="E959" s="6"/>
      <c r="F959" s="6"/>
      <c r="G959" s="6"/>
      <c r="H959" s="6"/>
      <c r="I959" s="6"/>
      <c r="J959" s="6"/>
      <c r="K959" s="6"/>
      <c r="L959" s="6"/>
      <c r="M959" s="6"/>
      <c r="N959" s="6"/>
      <c r="O959" s="6"/>
      <c r="P959" s="6"/>
      <c r="Q959" s="6"/>
      <c r="R959" s="6"/>
      <c r="S959" s="6"/>
      <c r="T959" s="6"/>
      <c r="U959" s="6"/>
      <c r="V959" s="6"/>
      <c r="W959" s="6"/>
      <c r="X959" s="6"/>
      <c r="Y959" s="6"/>
      <c r="Z959" s="6"/>
    </row>
    <row r="960" spans="1:26" ht="15.75" customHeight="1">
      <c r="A960" s="6"/>
      <c r="B960" s="6"/>
      <c r="C960" s="6"/>
      <c r="D960" s="6"/>
      <c r="E960" s="6"/>
      <c r="F960" s="6"/>
      <c r="G960" s="6"/>
      <c r="H960" s="6"/>
      <c r="I960" s="6"/>
      <c r="J960" s="6"/>
      <c r="K960" s="6"/>
      <c r="L960" s="6"/>
      <c r="M960" s="6"/>
      <c r="N960" s="6"/>
      <c r="O960" s="6"/>
      <c r="P960" s="6"/>
      <c r="Q960" s="6"/>
      <c r="R960" s="6"/>
      <c r="S960" s="6"/>
      <c r="T960" s="6"/>
      <c r="U960" s="6"/>
      <c r="V960" s="6"/>
      <c r="W960" s="6"/>
      <c r="X960" s="6"/>
      <c r="Y960" s="6"/>
      <c r="Z960" s="6"/>
    </row>
    <row r="961" spans="1:26" ht="15.75" customHeight="1">
      <c r="A961" s="6"/>
      <c r="B961" s="6"/>
      <c r="C961" s="6"/>
      <c r="D961" s="6"/>
      <c r="E961" s="6"/>
      <c r="F961" s="6"/>
      <c r="G961" s="6"/>
      <c r="H961" s="6"/>
      <c r="I961" s="6"/>
      <c r="J961" s="6"/>
      <c r="K961" s="6"/>
      <c r="L961" s="6"/>
      <c r="M961" s="6"/>
      <c r="N961" s="6"/>
      <c r="O961" s="6"/>
      <c r="P961" s="6"/>
      <c r="Q961" s="6"/>
      <c r="R961" s="6"/>
      <c r="S961" s="6"/>
      <c r="T961" s="6"/>
      <c r="U961" s="6"/>
      <c r="V961" s="6"/>
      <c r="W961" s="6"/>
      <c r="X961" s="6"/>
      <c r="Y961" s="6"/>
      <c r="Z961" s="6"/>
    </row>
    <row r="962" spans="1:26" ht="15.75" customHeight="1">
      <c r="A962" s="6"/>
      <c r="B962" s="6"/>
      <c r="C962" s="6"/>
      <c r="D962" s="6"/>
      <c r="E962" s="6"/>
      <c r="F962" s="6"/>
      <c r="G962" s="6"/>
      <c r="H962" s="6"/>
      <c r="I962" s="6"/>
      <c r="J962" s="6"/>
      <c r="K962" s="6"/>
      <c r="L962" s="6"/>
      <c r="M962" s="6"/>
      <c r="N962" s="6"/>
      <c r="O962" s="6"/>
      <c r="P962" s="6"/>
      <c r="Q962" s="6"/>
      <c r="R962" s="6"/>
      <c r="S962" s="6"/>
      <c r="T962" s="6"/>
      <c r="U962" s="6"/>
      <c r="V962" s="6"/>
      <c r="W962" s="6"/>
      <c r="X962" s="6"/>
      <c r="Y962" s="6"/>
      <c r="Z962" s="6"/>
    </row>
    <row r="963" spans="1:26" ht="15.75" customHeight="1">
      <c r="A963" s="6"/>
      <c r="B963" s="6"/>
      <c r="C963" s="6"/>
      <c r="D963" s="6"/>
      <c r="E963" s="6"/>
      <c r="F963" s="6"/>
      <c r="G963" s="6"/>
      <c r="H963" s="6"/>
      <c r="I963" s="6"/>
      <c r="J963" s="6"/>
      <c r="K963" s="6"/>
      <c r="L963" s="6"/>
      <c r="M963" s="6"/>
      <c r="N963" s="6"/>
      <c r="O963" s="6"/>
      <c r="P963" s="6"/>
      <c r="Q963" s="6"/>
      <c r="R963" s="6"/>
      <c r="S963" s="6"/>
      <c r="T963" s="6"/>
      <c r="U963" s="6"/>
      <c r="V963" s="6"/>
      <c r="W963" s="6"/>
      <c r="X963" s="6"/>
      <c r="Y963" s="6"/>
      <c r="Z963" s="6"/>
    </row>
    <row r="964" spans="1:26" ht="15.75" customHeight="1">
      <c r="A964" s="6"/>
      <c r="B964" s="6"/>
      <c r="C964" s="6"/>
      <c r="D964" s="6"/>
      <c r="E964" s="6"/>
      <c r="F964" s="6"/>
      <c r="G964" s="6"/>
      <c r="H964" s="6"/>
      <c r="I964" s="6"/>
      <c r="J964" s="6"/>
      <c r="K964" s="6"/>
      <c r="L964" s="6"/>
      <c r="M964" s="6"/>
      <c r="N964" s="6"/>
      <c r="O964" s="6"/>
      <c r="P964" s="6"/>
      <c r="Q964" s="6"/>
      <c r="R964" s="6"/>
      <c r="S964" s="6"/>
      <c r="T964" s="6"/>
      <c r="U964" s="6"/>
      <c r="V964" s="6"/>
      <c r="W964" s="6"/>
      <c r="X964" s="6"/>
      <c r="Y964" s="6"/>
      <c r="Z964" s="6"/>
    </row>
    <row r="965" spans="1:26" ht="15.75" customHeight="1">
      <c r="A965" s="6"/>
      <c r="B965" s="6"/>
      <c r="C965" s="6"/>
      <c r="D965" s="6"/>
      <c r="E965" s="6"/>
      <c r="F965" s="6"/>
      <c r="G965" s="6"/>
      <c r="H965" s="6"/>
      <c r="I965" s="6"/>
      <c r="J965" s="6"/>
      <c r="K965" s="6"/>
      <c r="L965" s="6"/>
      <c r="M965" s="6"/>
      <c r="N965" s="6"/>
      <c r="O965" s="6"/>
      <c r="P965" s="6"/>
      <c r="Q965" s="6"/>
      <c r="R965" s="6"/>
      <c r="S965" s="6"/>
      <c r="T965" s="6"/>
      <c r="U965" s="6"/>
      <c r="V965" s="6"/>
      <c r="W965" s="6"/>
      <c r="X965" s="6"/>
      <c r="Y965" s="6"/>
      <c r="Z965" s="6"/>
    </row>
    <row r="966" spans="1:26" ht="15.75" customHeight="1">
      <c r="A966" s="6"/>
      <c r="B966" s="6"/>
      <c r="C966" s="6"/>
      <c r="D966" s="6"/>
      <c r="E966" s="6"/>
      <c r="F966" s="6"/>
      <c r="G966" s="6"/>
      <c r="H966" s="6"/>
      <c r="I966" s="6"/>
      <c r="J966" s="6"/>
      <c r="K966" s="6"/>
      <c r="L966" s="6"/>
      <c r="M966" s="6"/>
      <c r="N966" s="6"/>
      <c r="O966" s="6"/>
      <c r="P966" s="6"/>
      <c r="Q966" s="6"/>
      <c r="R966" s="6"/>
      <c r="S966" s="6"/>
      <c r="T966" s="6"/>
      <c r="U966" s="6"/>
      <c r="V966" s="6"/>
      <c r="W966" s="6"/>
      <c r="X966" s="6"/>
      <c r="Y966" s="6"/>
      <c r="Z966" s="6"/>
    </row>
    <row r="967" spans="1:26" ht="15.75" customHeight="1">
      <c r="A967" s="6"/>
      <c r="B967" s="6"/>
      <c r="C967" s="6"/>
      <c r="D967" s="6"/>
      <c r="E967" s="6"/>
      <c r="F967" s="6"/>
      <c r="G967" s="6"/>
      <c r="H967" s="6"/>
      <c r="I967" s="6"/>
      <c r="J967" s="6"/>
      <c r="K967" s="6"/>
      <c r="L967" s="6"/>
      <c r="M967" s="6"/>
      <c r="N967" s="6"/>
      <c r="O967" s="6"/>
      <c r="P967" s="6"/>
      <c r="Q967" s="6"/>
      <c r="R967" s="6"/>
      <c r="S967" s="6"/>
      <c r="T967" s="6"/>
      <c r="U967" s="6"/>
      <c r="V967" s="6"/>
      <c r="W967" s="6"/>
      <c r="X967" s="6"/>
      <c r="Y967" s="6"/>
      <c r="Z967" s="6"/>
    </row>
    <row r="968" spans="1:26" ht="15.75" customHeight="1">
      <c r="A968" s="6"/>
      <c r="B968" s="6"/>
      <c r="C968" s="6"/>
      <c r="D968" s="6"/>
      <c r="E968" s="6"/>
      <c r="F968" s="6"/>
      <c r="G968" s="6"/>
      <c r="H968" s="6"/>
      <c r="I968" s="6"/>
      <c r="J968" s="6"/>
      <c r="K968" s="6"/>
      <c r="L968" s="6"/>
      <c r="M968" s="6"/>
      <c r="N968" s="6"/>
      <c r="O968" s="6"/>
      <c r="P968" s="6"/>
      <c r="Q968" s="6"/>
      <c r="R968" s="6"/>
      <c r="S968" s="6"/>
      <c r="T968" s="6"/>
      <c r="U968" s="6"/>
      <c r="V968" s="6"/>
      <c r="W968" s="6"/>
      <c r="X968" s="6"/>
      <c r="Y968" s="6"/>
      <c r="Z968" s="6"/>
    </row>
    <row r="969" spans="1:26" ht="15.75" customHeight="1">
      <c r="A969" s="6"/>
      <c r="B969" s="6"/>
      <c r="C969" s="6"/>
      <c r="D969" s="6"/>
      <c r="E969" s="6"/>
      <c r="F969" s="6"/>
      <c r="G969" s="6"/>
      <c r="H969" s="6"/>
      <c r="I969" s="6"/>
      <c r="J969" s="6"/>
      <c r="K969" s="6"/>
      <c r="L969" s="6"/>
      <c r="M969" s="6"/>
      <c r="N969" s="6"/>
      <c r="O969" s="6"/>
      <c r="P969" s="6"/>
      <c r="Q969" s="6"/>
      <c r="R969" s="6"/>
      <c r="S969" s="6"/>
      <c r="T969" s="6"/>
      <c r="U969" s="6"/>
      <c r="V969" s="6"/>
      <c r="W969" s="6"/>
      <c r="X969" s="6"/>
      <c r="Y969" s="6"/>
      <c r="Z969" s="6"/>
    </row>
    <row r="970" spans="1:26" ht="15.75" customHeight="1">
      <c r="A970" s="6"/>
      <c r="B970" s="6"/>
      <c r="C970" s="6"/>
      <c r="D970" s="6"/>
      <c r="E970" s="6"/>
      <c r="F970" s="6"/>
      <c r="G970" s="6"/>
      <c r="H970" s="6"/>
      <c r="I970" s="6"/>
      <c r="J970" s="6"/>
      <c r="K970" s="6"/>
      <c r="L970" s="6"/>
      <c r="M970" s="6"/>
      <c r="N970" s="6"/>
      <c r="O970" s="6"/>
      <c r="P970" s="6"/>
      <c r="Q970" s="6"/>
      <c r="R970" s="6"/>
      <c r="S970" s="6"/>
      <c r="T970" s="6"/>
      <c r="U970" s="6"/>
      <c r="V970" s="6"/>
      <c r="W970" s="6"/>
      <c r="X970" s="6"/>
      <c r="Y970" s="6"/>
      <c r="Z970" s="6"/>
    </row>
    <row r="971" spans="1:26" ht="15.75" customHeight="1">
      <c r="A971" s="6"/>
      <c r="B971" s="6"/>
      <c r="C971" s="6"/>
      <c r="D971" s="6"/>
      <c r="E971" s="6"/>
      <c r="F971" s="6"/>
      <c r="G971" s="6"/>
      <c r="H971" s="6"/>
      <c r="I971" s="6"/>
      <c r="J971" s="6"/>
      <c r="K971" s="6"/>
      <c r="L971" s="6"/>
      <c r="M971" s="6"/>
      <c r="N971" s="6"/>
      <c r="O971" s="6"/>
      <c r="P971" s="6"/>
      <c r="Q971" s="6"/>
      <c r="R971" s="6"/>
      <c r="S971" s="6"/>
      <c r="T971" s="6"/>
      <c r="U971" s="6"/>
      <c r="V971" s="6"/>
      <c r="W971" s="6"/>
      <c r="X971" s="6"/>
      <c r="Y971" s="6"/>
      <c r="Z971" s="6"/>
    </row>
    <row r="972" spans="1:26" ht="15.75" customHeight="1">
      <c r="A972" s="6"/>
      <c r="B972" s="6"/>
      <c r="C972" s="6"/>
      <c r="D972" s="6"/>
      <c r="E972" s="6"/>
      <c r="F972" s="6"/>
      <c r="G972" s="6"/>
      <c r="H972" s="6"/>
      <c r="I972" s="6"/>
      <c r="J972" s="6"/>
      <c r="K972" s="6"/>
      <c r="L972" s="6"/>
      <c r="M972" s="6"/>
      <c r="N972" s="6"/>
      <c r="O972" s="6"/>
      <c r="P972" s="6"/>
      <c r="Q972" s="6"/>
      <c r="R972" s="6"/>
      <c r="S972" s="6"/>
      <c r="T972" s="6"/>
      <c r="U972" s="6"/>
      <c r="V972" s="6"/>
      <c r="W972" s="6"/>
      <c r="X972" s="6"/>
      <c r="Y972" s="6"/>
      <c r="Z972" s="6"/>
    </row>
    <row r="973" spans="1:26" ht="15.75" customHeight="1">
      <c r="A973" s="6"/>
      <c r="B973" s="6"/>
      <c r="C973" s="6"/>
      <c r="D973" s="6"/>
      <c r="E973" s="6"/>
      <c r="F973" s="6"/>
      <c r="G973" s="6"/>
      <c r="H973" s="6"/>
      <c r="I973" s="6"/>
      <c r="J973" s="6"/>
      <c r="K973" s="6"/>
      <c r="L973" s="6"/>
      <c r="M973" s="6"/>
      <c r="N973" s="6"/>
      <c r="O973" s="6"/>
      <c r="P973" s="6"/>
      <c r="Q973" s="6"/>
      <c r="R973" s="6"/>
      <c r="S973" s="6"/>
      <c r="T973" s="6"/>
      <c r="U973" s="6"/>
      <c r="V973" s="6"/>
      <c r="W973" s="6"/>
      <c r="X973" s="6"/>
      <c r="Y973" s="6"/>
      <c r="Z973" s="6"/>
    </row>
    <row r="974" spans="1:26" ht="15.75" customHeight="1">
      <c r="A974" s="6"/>
      <c r="B974" s="6"/>
      <c r="C974" s="6"/>
      <c r="D974" s="6"/>
      <c r="E974" s="6"/>
      <c r="F974" s="6"/>
      <c r="G974" s="6"/>
      <c r="H974" s="6"/>
      <c r="I974" s="6"/>
      <c r="J974" s="6"/>
      <c r="K974" s="6"/>
      <c r="L974" s="6"/>
      <c r="M974" s="6"/>
      <c r="N974" s="6"/>
      <c r="O974" s="6"/>
      <c r="P974" s="6"/>
      <c r="Q974" s="6"/>
      <c r="R974" s="6"/>
      <c r="S974" s="6"/>
      <c r="T974" s="6"/>
      <c r="U974" s="6"/>
      <c r="V974" s="6"/>
      <c r="W974" s="6"/>
      <c r="X974" s="6"/>
      <c r="Y974" s="6"/>
      <c r="Z974" s="6"/>
    </row>
    <row r="975" spans="1:26" ht="15.75" customHeight="1">
      <c r="A975" s="6"/>
      <c r="B975" s="6"/>
      <c r="C975" s="6"/>
      <c r="D975" s="6"/>
      <c r="E975" s="6"/>
      <c r="F975" s="6"/>
      <c r="G975" s="6"/>
      <c r="H975" s="6"/>
      <c r="I975" s="6"/>
      <c r="J975" s="6"/>
      <c r="K975" s="6"/>
      <c r="L975" s="6"/>
      <c r="M975" s="6"/>
      <c r="N975" s="6"/>
      <c r="O975" s="6"/>
      <c r="P975" s="6"/>
      <c r="Q975" s="6"/>
      <c r="R975" s="6"/>
      <c r="S975" s="6"/>
      <c r="T975" s="6"/>
      <c r="U975" s="6"/>
      <c r="V975" s="6"/>
      <c r="W975" s="6"/>
      <c r="X975" s="6"/>
      <c r="Y975" s="6"/>
      <c r="Z975" s="6"/>
    </row>
    <row r="976" spans="1:26" ht="15.75" customHeight="1">
      <c r="A976" s="6"/>
      <c r="B976" s="6"/>
      <c r="C976" s="6"/>
      <c r="D976" s="6"/>
      <c r="E976" s="6"/>
      <c r="F976" s="6"/>
      <c r="G976" s="6"/>
      <c r="H976" s="6"/>
      <c r="I976" s="6"/>
      <c r="J976" s="6"/>
      <c r="K976" s="6"/>
      <c r="L976" s="6"/>
      <c r="M976" s="6"/>
      <c r="N976" s="6"/>
      <c r="O976" s="6"/>
      <c r="P976" s="6"/>
      <c r="Q976" s="6"/>
      <c r="R976" s="6"/>
      <c r="S976" s="6"/>
      <c r="T976" s="6"/>
      <c r="U976" s="6"/>
      <c r="V976" s="6"/>
      <c r="W976" s="6"/>
      <c r="X976" s="6"/>
      <c r="Y976" s="6"/>
      <c r="Z976" s="6"/>
    </row>
    <row r="977" spans="1:26" ht="15.75" customHeight="1">
      <c r="A977" s="6"/>
      <c r="B977" s="6"/>
      <c r="C977" s="6"/>
      <c r="D977" s="6"/>
      <c r="E977" s="6"/>
      <c r="F977" s="6"/>
      <c r="G977" s="6"/>
      <c r="H977" s="6"/>
      <c r="I977" s="6"/>
      <c r="J977" s="6"/>
      <c r="K977" s="6"/>
      <c r="L977" s="6"/>
      <c r="M977" s="6"/>
      <c r="N977" s="6"/>
      <c r="O977" s="6"/>
      <c r="P977" s="6"/>
      <c r="Q977" s="6"/>
      <c r="R977" s="6"/>
      <c r="S977" s="6"/>
      <c r="T977" s="6"/>
      <c r="U977" s="6"/>
      <c r="V977" s="6"/>
      <c r="W977" s="6"/>
      <c r="X977" s="6"/>
      <c r="Y977" s="6"/>
      <c r="Z977" s="6"/>
    </row>
    <row r="978" spans="1:26" ht="15.75" customHeight="1">
      <c r="A978" s="6"/>
      <c r="B978" s="6"/>
      <c r="C978" s="6"/>
      <c r="D978" s="6"/>
      <c r="E978" s="6"/>
      <c r="F978" s="6"/>
      <c r="G978" s="6"/>
      <c r="H978" s="6"/>
      <c r="I978" s="6"/>
      <c r="J978" s="6"/>
      <c r="K978" s="6"/>
      <c r="L978" s="6"/>
      <c r="M978" s="6"/>
      <c r="N978" s="6"/>
      <c r="O978" s="6"/>
      <c r="P978" s="6"/>
      <c r="Q978" s="6"/>
      <c r="R978" s="6"/>
      <c r="S978" s="6"/>
      <c r="T978" s="6"/>
      <c r="U978" s="6"/>
      <c r="V978" s="6"/>
      <c r="W978" s="6"/>
      <c r="X978" s="6"/>
      <c r="Y978" s="6"/>
      <c r="Z978" s="6"/>
    </row>
    <row r="979" spans="1:26" ht="15.75" customHeight="1">
      <c r="A979" s="6"/>
      <c r="B979" s="6"/>
      <c r="C979" s="6"/>
      <c r="D979" s="6"/>
      <c r="E979" s="6"/>
      <c r="F979" s="6"/>
      <c r="G979" s="6"/>
      <c r="H979" s="6"/>
      <c r="I979" s="6"/>
      <c r="J979" s="6"/>
      <c r="K979" s="6"/>
      <c r="L979" s="6"/>
      <c r="M979" s="6"/>
      <c r="N979" s="6"/>
      <c r="O979" s="6"/>
      <c r="P979" s="6"/>
      <c r="Q979" s="6"/>
      <c r="R979" s="6"/>
      <c r="S979" s="6"/>
      <c r="T979" s="6"/>
      <c r="U979" s="6"/>
      <c r="V979" s="6"/>
      <c r="W979" s="6"/>
      <c r="X979" s="6"/>
      <c r="Y979" s="6"/>
      <c r="Z979" s="6"/>
    </row>
    <row r="980" spans="1:26" ht="15.75" customHeight="1">
      <c r="A980" s="6"/>
      <c r="B980" s="6"/>
      <c r="C980" s="6"/>
      <c r="D980" s="6"/>
      <c r="E980" s="6"/>
      <c r="F980" s="6"/>
      <c r="G980" s="6"/>
      <c r="H980" s="6"/>
      <c r="I980" s="6"/>
      <c r="J980" s="6"/>
      <c r="K980" s="6"/>
      <c r="L980" s="6"/>
      <c r="M980" s="6"/>
      <c r="N980" s="6"/>
      <c r="O980" s="6"/>
      <c r="P980" s="6"/>
      <c r="Q980" s="6"/>
      <c r="R980" s="6"/>
      <c r="S980" s="6"/>
      <c r="T980" s="6"/>
      <c r="U980" s="6"/>
      <c r="V980" s="6"/>
      <c r="W980" s="6"/>
      <c r="X980" s="6"/>
      <c r="Y980" s="6"/>
      <c r="Z980" s="6"/>
    </row>
    <row r="981" spans="1:26" ht="15.75" customHeight="1">
      <c r="A981" s="6"/>
      <c r="B981" s="6"/>
      <c r="C981" s="6"/>
      <c r="D981" s="6"/>
      <c r="E981" s="6"/>
      <c r="F981" s="6"/>
      <c r="G981" s="6"/>
      <c r="H981" s="6"/>
      <c r="I981" s="6"/>
      <c r="J981" s="6"/>
      <c r="K981" s="6"/>
      <c r="L981" s="6"/>
      <c r="M981" s="6"/>
      <c r="N981" s="6"/>
      <c r="O981" s="6"/>
      <c r="P981" s="6"/>
      <c r="Q981" s="6"/>
      <c r="R981" s="6"/>
      <c r="S981" s="6"/>
      <c r="T981" s="6"/>
      <c r="U981" s="6"/>
      <c r="V981" s="6"/>
      <c r="W981" s="6"/>
      <c r="X981" s="6"/>
      <c r="Y981" s="6"/>
      <c r="Z981" s="6"/>
    </row>
    <row r="982" spans="1:26" ht="15.75" customHeight="1">
      <c r="A982" s="6"/>
      <c r="B982" s="6"/>
      <c r="C982" s="6"/>
      <c r="D982" s="6"/>
      <c r="E982" s="6"/>
      <c r="F982" s="6"/>
      <c r="G982" s="6"/>
      <c r="H982" s="6"/>
      <c r="I982" s="6"/>
      <c r="J982" s="6"/>
      <c r="K982" s="6"/>
      <c r="L982" s="6"/>
      <c r="M982" s="6"/>
      <c r="N982" s="6"/>
      <c r="O982" s="6"/>
      <c r="P982" s="6"/>
      <c r="Q982" s="6"/>
      <c r="R982" s="6"/>
      <c r="S982" s="6"/>
      <c r="T982" s="6"/>
      <c r="U982" s="6"/>
      <c r="V982" s="6"/>
      <c r="W982" s="6"/>
      <c r="X982" s="6"/>
      <c r="Y982" s="6"/>
      <c r="Z982" s="6"/>
    </row>
    <row r="983" spans="1:26" ht="15.75" customHeight="1">
      <c r="A983" s="6"/>
      <c r="B983" s="6"/>
      <c r="C983" s="6"/>
      <c r="D983" s="6"/>
      <c r="E983" s="6"/>
      <c r="F983" s="6"/>
      <c r="G983" s="6"/>
      <c r="H983" s="6"/>
      <c r="I983" s="6"/>
      <c r="J983" s="6"/>
      <c r="K983" s="6"/>
      <c r="L983" s="6"/>
      <c r="M983" s="6"/>
      <c r="N983" s="6"/>
      <c r="O983" s="6"/>
      <c r="P983" s="6"/>
      <c r="Q983" s="6"/>
      <c r="R983" s="6"/>
      <c r="S983" s="6"/>
      <c r="T983" s="6"/>
      <c r="U983" s="6"/>
      <c r="V983" s="6"/>
      <c r="W983" s="6"/>
      <c r="X983" s="6"/>
      <c r="Y983" s="6"/>
      <c r="Z983" s="6"/>
    </row>
    <row r="984" spans="1:26" ht="15.75" customHeight="1">
      <c r="A984" s="6"/>
      <c r="B984" s="6"/>
      <c r="C984" s="6"/>
      <c r="D984" s="6"/>
      <c r="E984" s="6"/>
      <c r="F984" s="6"/>
      <c r="G984" s="6"/>
      <c r="H984" s="6"/>
      <c r="I984" s="6"/>
      <c r="J984" s="6"/>
      <c r="K984" s="6"/>
      <c r="L984" s="6"/>
      <c r="M984" s="6"/>
      <c r="N984" s="6"/>
      <c r="O984" s="6"/>
      <c r="P984" s="6"/>
      <c r="Q984" s="6"/>
      <c r="R984" s="6"/>
      <c r="S984" s="6"/>
      <c r="T984" s="6"/>
      <c r="U984" s="6"/>
      <c r="V984" s="6"/>
      <c r="W984" s="6"/>
      <c r="X984" s="6"/>
      <c r="Y984" s="6"/>
      <c r="Z984" s="6"/>
    </row>
    <row r="985" spans="1:26" ht="15.75" customHeight="1">
      <c r="A985" s="6"/>
      <c r="B985" s="6"/>
      <c r="C985" s="6"/>
      <c r="D985" s="6"/>
      <c r="E985" s="6"/>
      <c r="F985" s="6"/>
      <c r="G985" s="6"/>
      <c r="H985" s="6"/>
      <c r="I985" s="6"/>
      <c r="J985" s="6"/>
      <c r="K985" s="6"/>
      <c r="L985" s="6"/>
      <c r="M985" s="6"/>
      <c r="N985" s="6"/>
      <c r="O985" s="6"/>
      <c r="P985" s="6"/>
      <c r="Q985" s="6"/>
      <c r="R985" s="6"/>
      <c r="S985" s="6"/>
      <c r="T985" s="6"/>
      <c r="U985" s="6"/>
      <c r="V985" s="6"/>
      <c r="W985" s="6"/>
      <c r="X985" s="6"/>
      <c r="Y985" s="6"/>
      <c r="Z985" s="6"/>
    </row>
    <row r="986" spans="1:26" ht="15.75" customHeight="1">
      <c r="A986" s="6"/>
      <c r="B986" s="6"/>
      <c r="C986" s="6"/>
      <c r="D986" s="6"/>
      <c r="E986" s="6"/>
      <c r="F986" s="6"/>
      <c r="G986" s="6"/>
      <c r="H986" s="6"/>
      <c r="I986" s="6"/>
      <c r="J986" s="6"/>
      <c r="K986" s="6"/>
      <c r="L986" s="6"/>
      <c r="M986" s="6"/>
      <c r="N986" s="6"/>
      <c r="O986" s="6"/>
      <c r="P986" s="6"/>
      <c r="Q986" s="6"/>
      <c r="R986" s="6"/>
      <c r="S986" s="6"/>
      <c r="T986" s="6"/>
      <c r="U986" s="6"/>
      <c r="V986" s="6"/>
      <c r="W986" s="6"/>
      <c r="X986" s="6"/>
      <c r="Y986" s="6"/>
      <c r="Z986" s="6"/>
    </row>
    <row r="987" spans="1:26" ht="15.75" customHeight="1">
      <c r="A987" s="6"/>
      <c r="B987" s="6"/>
      <c r="C987" s="6"/>
      <c r="D987" s="6"/>
      <c r="E987" s="6"/>
      <c r="F987" s="6"/>
      <c r="G987" s="6"/>
      <c r="H987" s="6"/>
      <c r="I987" s="6"/>
      <c r="J987" s="6"/>
      <c r="K987" s="6"/>
      <c r="L987" s="6"/>
      <c r="M987" s="6"/>
      <c r="N987" s="6"/>
      <c r="O987" s="6"/>
      <c r="P987" s="6"/>
      <c r="Q987" s="6"/>
      <c r="R987" s="6"/>
      <c r="S987" s="6"/>
      <c r="T987" s="6"/>
      <c r="U987" s="6"/>
      <c r="V987" s="6"/>
      <c r="W987" s="6"/>
      <c r="X987" s="6"/>
      <c r="Y987" s="6"/>
      <c r="Z987" s="6"/>
    </row>
    <row r="988" spans="1:26" ht="15.75" customHeight="1">
      <c r="A988" s="6"/>
      <c r="B988" s="6"/>
      <c r="C988" s="6"/>
      <c r="D988" s="6"/>
      <c r="E988" s="6"/>
      <c r="F988" s="6"/>
      <c r="G988" s="6"/>
      <c r="H988" s="6"/>
      <c r="I988" s="6"/>
      <c r="J988" s="6"/>
      <c r="K988" s="6"/>
      <c r="L988" s="6"/>
      <c r="M988" s="6"/>
      <c r="N988" s="6"/>
      <c r="O988" s="6"/>
      <c r="P988" s="6"/>
      <c r="Q988" s="6"/>
      <c r="R988" s="6"/>
      <c r="S988" s="6"/>
      <c r="T988" s="6"/>
      <c r="U988" s="6"/>
      <c r="V988" s="6"/>
      <c r="W988" s="6"/>
      <c r="X988" s="6"/>
      <c r="Y988" s="6"/>
      <c r="Z988" s="6"/>
    </row>
    <row r="989" spans="1:26" ht="15.75" customHeight="1">
      <c r="A989" s="6"/>
      <c r="B989" s="6"/>
      <c r="C989" s="6"/>
      <c r="D989" s="6"/>
      <c r="E989" s="6"/>
      <c r="F989" s="6"/>
      <c r="G989" s="6"/>
      <c r="H989" s="6"/>
      <c r="I989" s="6"/>
      <c r="J989" s="6"/>
      <c r="K989" s="6"/>
      <c r="L989" s="6"/>
      <c r="M989" s="6"/>
      <c r="N989" s="6"/>
      <c r="O989" s="6"/>
      <c r="P989" s="6"/>
      <c r="Q989" s="6"/>
      <c r="R989" s="6"/>
      <c r="S989" s="6"/>
      <c r="T989" s="6"/>
      <c r="U989" s="6"/>
      <c r="V989" s="6"/>
      <c r="W989" s="6"/>
      <c r="X989" s="6"/>
      <c r="Y989" s="6"/>
      <c r="Z989" s="6"/>
    </row>
    <row r="990" spans="1:26" ht="15.75" customHeight="1">
      <c r="A990" s="6"/>
      <c r="B990" s="6"/>
      <c r="C990" s="6"/>
      <c r="D990" s="6"/>
      <c r="E990" s="6"/>
      <c r="F990" s="6"/>
      <c r="G990" s="6"/>
      <c r="H990" s="6"/>
      <c r="I990" s="6"/>
      <c r="J990" s="6"/>
      <c r="K990" s="6"/>
      <c r="L990" s="6"/>
      <c r="M990" s="6"/>
      <c r="N990" s="6"/>
      <c r="O990" s="6"/>
      <c r="P990" s="6"/>
      <c r="Q990" s="6"/>
      <c r="R990" s="6"/>
      <c r="S990" s="6"/>
      <c r="T990" s="6"/>
      <c r="U990" s="6"/>
      <c r="V990" s="6"/>
      <c r="W990" s="6"/>
      <c r="X990" s="6"/>
      <c r="Y990" s="6"/>
      <c r="Z990" s="6"/>
    </row>
    <row r="991" spans="1:26" ht="15.75" customHeight="1">
      <c r="A991" s="6"/>
      <c r="B991" s="6"/>
      <c r="C991" s="6"/>
      <c r="D991" s="6"/>
      <c r="E991" s="6"/>
      <c r="F991" s="6"/>
      <c r="G991" s="6"/>
      <c r="H991" s="6"/>
      <c r="I991" s="6"/>
      <c r="J991" s="6"/>
      <c r="K991" s="6"/>
      <c r="L991" s="6"/>
      <c r="M991" s="6"/>
      <c r="N991" s="6"/>
      <c r="O991" s="6"/>
      <c r="P991" s="6"/>
      <c r="Q991" s="6"/>
      <c r="R991" s="6"/>
      <c r="S991" s="6"/>
      <c r="T991" s="6"/>
      <c r="U991" s="6"/>
      <c r="V991" s="6"/>
      <c r="W991" s="6"/>
      <c r="X991" s="6"/>
      <c r="Y991" s="6"/>
      <c r="Z991" s="6"/>
    </row>
    <row r="992" spans="1:26" ht="15.75" customHeight="1">
      <c r="A992" s="6"/>
      <c r="B992" s="6"/>
      <c r="C992" s="6"/>
      <c r="D992" s="6"/>
      <c r="E992" s="6"/>
      <c r="F992" s="6"/>
      <c r="G992" s="6"/>
      <c r="H992" s="6"/>
      <c r="I992" s="6"/>
      <c r="J992" s="6"/>
      <c r="K992" s="6"/>
      <c r="L992" s="6"/>
      <c r="M992" s="6"/>
      <c r="N992" s="6"/>
      <c r="O992" s="6"/>
      <c r="P992" s="6"/>
      <c r="Q992" s="6"/>
      <c r="R992" s="6"/>
      <c r="S992" s="6"/>
      <c r="T992" s="6"/>
      <c r="U992" s="6"/>
      <c r="V992" s="6"/>
      <c r="W992" s="6"/>
      <c r="X992" s="6"/>
      <c r="Y992" s="6"/>
      <c r="Z992" s="6"/>
    </row>
    <row r="993" spans="1:26" ht="15.75" customHeight="1">
      <c r="A993" s="6"/>
      <c r="B993" s="6"/>
      <c r="C993" s="6"/>
      <c r="D993" s="6"/>
      <c r="E993" s="6"/>
      <c r="F993" s="6"/>
      <c r="G993" s="6"/>
      <c r="H993" s="6"/>
      <c r="I993" s="6"/>
      <c r="J993" s="6"/>
      <c r="K993" s="6"/>
      <c r="L993" s="6"/>
      <c r="M993" s="6"/>
      <c r="N993" s="6"/>
      <c r="O993" s="6"/>
      <c r="P993" s="6"/>
      <c r="Q993" s="6"/>
      <c r="R993" s="6"/>
      <c r="S993" s="6"/>
      <c r="T993" s="6"/>
      <c r="U993" s="6"/>
      <c r="V993" s="6"/>
      <c r="W993" s="6"/>
      <c r="X993" s="6"/>
      <c r="Y993" s="6"/>
      <c r="Z993" s="6"/>
    </row>
    <row r="994" spans="1:26" ht="15.75" customHeight="1">
      <c r="A994" s="6"/>
      <c r="B994" s="6"/>
      <c r="C994" s="6"/>
      <c r="D994" s="6"/>
      <c r="E994" s="6"/>
      <c r="F994" s="6"/>
      <c r="G994" s="6"/>
      <c r="H994" s="6"/>
      <c r="I994" s="6"/>
      <c r="J994" s="6"/>
      <c r="K994" s="6"/>
      <c r="L994" s="6"/>
      <c r="M994" s="6"/>
      <c r="N994" s="6"/>
      <c r="O994" s="6"/>
      <c r="P994" s="6"/>
      <c r="Q994" s="6"/>
      <c r="R994" s="6"/>
      <c r="S994" s="6"/>
      <c r="T994" s="6"/>
      <c r="U994" s="6"/>
      <c r="V994" s="6"/>
      <c r="W994" s="6"/>
      <c r="X994" s="6"/>
      <c r="Y994" s="6"/>
      <c r="Z994" s="6"/>
    </row>
    <row r="995" spans="1:26" ht="15.75" customHeight="1">
      <c r="A995" s="6"/>
      <c r="B995" s="6"/>
      <c r="C995" s="6"/>
      <c r="D995" s="6"/>
      <c r="E995" s="6"/>
      <c r="F995" s="6"/>
      <c r="G995" s="6"/>
      <c r="H995" s="6"/>
      <c r="I995" s="6"/>
      <c r="J995" s="6"/>
      <c r="K995" s="6"/>
      <c r="L995" s="6"/>
      <c r="M995" s="6"/>
      <c r="N995" s="6"/>
      <c r="O995" s="6"/>
      <c r="P995" s="6"/>
      <c r="Q995" s="6"/>
      <c r="R995" s="6"/>
      <c r="S995" s="6"/>
      <c r="T995" s="6"/>
      <c r="U995" s="6"/>
      <c r="V995" s="6"/>
      <c r="W995" s="6"/>
      <c r="X995" s="6"/>
      <c r="Y995" s="6"/>
      <c r="Z995" s="6"/>
    </row>
    <row r="996" spans="1:26" ht="15.75" customHeight="1">
      <c r="A996" s="6"/>
      <c r="B996" s="6"/>
      <c r="C996" s="6"/>
      <c r="D996" s="6"/>
      <c r="E996" s="6"/>
      <c r="F996" s="6"/>
      <c r="G996" s="6"/>
      <c r="H996" s="6"/>
      <c r="I996" s="6"/>
      <c r="J996" s="6"/>
      <c r="K996" s="6"/>
      <c r="L996" s="6"/>
      <c r="M996" s="6"/>
      <c r="N996" s="6"/>
      <c r="O996" s="6"/>
      <c r="P996" s="6"/>
      <c r="Q996" s="6"/>
      <c r="R996" s="6"/>
      <c r="S996" s="6"/>
      <c r="T996" s="6"/>
      <c r="U996" s="6"/>
      <c r="V996" s="6"/>
      <c r="W996" s="6"/>
      <c r="X996" s="6"/>
      <c r="Y996" s="6"/>
      <c r="Z996" s="6"/>
    </row>
    <row r="997" spans="1:26" ht="15.75" customHeight="1">
      <c r="A997" s="6"/>
      <c r="B997" s="6"/>
      <c r="C997" s="6"/>
      <c r="D997" s="6"/>
      <c r="E997" s="6"/>
      <c r="F997" s="6"/>
      <c r="G997" s="6"/>
      <c r="H997" s="6"/>
      <c r="I997" s="6"/>
      <c r="J997" s="6"/>
      <c r="K997" s="6"/>
      <c r="L997" s="6"/>
      <c r="M997" s="6"/>
      <c r="N997" s="6"/>
      <c r="O997" s="6"/>
      <c r="P997" s="6"/>
      <c r="Q997" s="6"/>
      <c r="R997" s="6"/>
      <c r="S997" s="6"/>
      <c r="T997" s="6"/>
      <c r="U997" s="6"/>
      <c r="V997" s="6"/>
      <c r="W997" s="6"/>
      <c r="X997" s="6"/>
      <c r="Y997" s="6"/>
      <c r="Z997" s="6"/>
    </row>
    <row r="998" spans="1:26" ht="15.75" customHeight="1">
      <c r="A998" s="6"/>
      <c r="B998" s="6"/>
      <c r="C998" s="6"/>
      <c r="D998" s="6"/>
      <c r="E998" s="6"/>
      <c r="F998" s="6"/>
      <c r="G998" s="6"/>
      <c r="H998" s="6"/>
      <c r="I998" s="6"/>
      <c r="J998" s="6"/>
      <c r="K998" s="6"/>
      <c r="L998" s="6"/>
      <c r="M998" s="6"/>
      <c r="N998" s="6"/>
      <c r="O998" s="6"/>
      <c r="P998" s="6"/>
      <c r="Q998" s="6"/>
      <c r="R998" s="6"/>
      <c r="S998" s="6"/>
      <c r="T998" s="6"/>
      <c r="U998" s="6"/>
      <c r="V998" s="6"/>
      <c r="W998" s="6"/>
      <c r="X998" s="6"/>
      <c r="Y998" s="6"/>
      <c r="Z998" s="6"/>
    </row>
    <row r="999" spans="1:26" ht="15.75" customHeight="1">
      <c r="A999" s="6"/>
      <c r="B999" s="6"/>
      <c r="C999" s="6"/>
      <c r="D999" s="6"/>
      <c r="E999" s="6"/>
      <c r="F999" s="6"/>
      <c r="G999" s="6"/>
      <c r="H999" s="6"/>
      <c r="I999" s="6"/>
      <c r="J999" s="6"/>
      <c r="K999" s="6"/>
      <c r="L999" s="6"/>
      <c r="M999" s="6"/>
      <c r="N999" s="6"/>
      <c r="O999" s="6"/>
      <c r="P999" s="6"/>
      <c r="Q999" s="6"/>
      <c r="R999" s="6"/>
      <c r="S999" s="6"/>
      <c r="T999" s="6"/>
      <c r="U999" s="6"/>
      <c r="V999" s="6"/>
      <c r="W999" s="6"/>
      <c r="X999" s="6"/>
      <c r="Y999" s="6"/>
      <c r="Z999" s="6"/>
    </row>
    <row r="1000" spans="1:26" ht="15.75" customHeight="1">
      <c r="A1000" s="6"/>
      <c r="B1000" s="6"/>
      <c r="C1000" s="6"/>
      <c r="D1000" s="6"/>
      <c r="E1000" s="6"/>
      <c r="F1000" s="6"/>
      <c r="G1000" s="6"/>
      <c r="H1000" s="6"/>
      <c r="I1000" s="6"/>
      <c r="J1000" s="6"/>
      <c r="K1000" s="6"/>
      <c r="L1000" s="6"/>
      <c r="M1000" s="6"/>
      <c r="N1000" s="6"/>
      <c r="O1000" s="6"/>
      <c r="P1000" s="6"/>
      <c r="Q1000" s="6"/>
      <c r="R1000" s="6"/>
      <c r="S1000" s="6"/>
      <c r="T1000" s="6"/>
      <c r="U1000" s="6"/>
      <c r="V1000" s="6"/>
      <c r="W1000" s="6"/>
      <c r="X1000" s="6"/>
      <c r="Y1000" s="6"/>
      <c r="Z1000" s="6"/>
    </row>
  </sheetData>
  <pageMargins left="0.7" right="0.7" top="0.75" bottom="0.75" header="0" footer="0"/>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5b63cd12-9a8a-4e54-be72-90651e442c90">
      <UserInfo>
        <DisplayName>Lina Jimena Ocampo Arias</DisplayName>
        <AccountId>16</AccountId>
        <AccountType/>
      </UserInfo>
    </SharedWithUsers>
    <ano xmlns="9c587aaf-f387-4510-84b9-c43d3d73768c">2024</ano>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108D296C9B3FAF4F93CF6FEC5EFDBCCF" ma:contentTypeVersion="2" ma:contentTypeDescription="Crear nuevo documento." ma:contentTypeScope="" ma:versionID="ed06369a5abc8f923fbfe0949b886f5f">
  <xsd:schema xmlns:xsd="http://www.w3.org/2001/XMLSchema" xmlns:xs="http://www.w3.org/2001/XMLSchema" xmlns:p="http://schemas.microsoft.com/office/2006/metadata/properties" xmlns:ns2="9c587aaf-f387-4510-84b9-c43d3d73768c" xmlns:ns3="5b63cd12-9a8a-4e54-be72-90651e442c90" targetNamespace="http://schemas.microsoft.com/office/2006/metadata/properties" ma:root="true" ma:fieldsID="dd25bb878dc6a3d43241b9691a35940c" ns2:_="" ns3:_="">
    <xsd:import namespace="9c587aaf-f387-4510-84b9-c43d3d73768c"/>
    <xsd:import namespace="5b63cd12-9a8a-4e54-be72-90651e442c90"/>
    <xsd:element name="properties">
      <xsd:complexType>
        <xsd:sequence>
          <xsd:element name="documentManagement">
            <xsd:complexType>
              <xsd:all>
                <xsd:element ref="ns2:ano"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c587aaf-f387-4510-84b9-c43d3d73768c" elementFormDefault="qualified">
    <xsd:import namespace="http://schemas.microsoft.com/office/2006/documentManagement/types"/>
    <xsd:import namespace="http://schemas.microsoft.com/office/infopath/2007/PartnerControls"/>
    <xsd:element name="ano" ma:index="8" nillable="true" ma:displayName="Año" ma:internalName="ano">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b63cd12-9a8a-4e54-be72-90651e442c90" elementFormDefault="qualified">
    <xsd:import namespace="http://schemas.microsoft.com/office/2006/documentManagement/types"/>
    <xsd:import namespace="http://schemas.microsoft.com/office/infopath/2007/PartnerControls"/>
    <xsd:element name="SharedWithUsers" ma:index="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5048CC2-6D48-4BEF-817F-8CD985E89BC3}">
  <ds:schemaRefs>
    <ds:schemaRef ds:uri="http://schemas.microsoft.com/sharepoint/v3/contenttype/forms"/>
  </ds:schemaRefs>
</ds:datastoreItem>
</file>

<file path=customXml/itemProps2.xml><?xml version="1.0" encoding="utf-8"?>
<ds:datastoreItem xmlns:ds="http://schemas.openxmlformats.org/officeDocument/2006/customXml" ds:itemID="{2AACDD67-5608-4139-95B0-F4BA3DE9C0DB}">
  <ds:schemaRefs>
    <ds:schemaRef ds:uri="http://schemas.microsoft.com/office/2006/metadata/properties"/>
    <ds:schemaRef ds:uri="http://schemas.microsoft.com/office/infopath/2007/PartnerControls"/>
    <ds:schemaRef ds:uri="d0f613f1-c13c-4780-b816-5087fcb8806d"/>
    <ds:schemaRef ds:uri="e237310e-65a3-4229-8d86-48a79d5c0ade"/>
  </ds:schemaRefs>
</ds:datastoreItem>
</file>

<file path=customXml/itemProps3.xml><?xml version="1.0" encoding="utf-8"?>
<ds:datastoreItem xmlns:ds="http://schemas.openxmlformats.org/officeDocument/2006/customXml" ds:itemID="{6FA66ACF-81FF-41FE-8A8E-9064CD490392}"/>
</file>

<file path=docMetadata/LabelInfo.xml><?xml version="1.0" encoding="utf-8"?>
<clbl:labelList xmlns:clbl="http://schemas.microsoft.com/office/2020/mipLabelMetadata">
  <clbl:label id="{806240d0-3ba3-4102-984c-4f5d6f1b3bc4}" enabled="0" method="" siteId="{806240d0-3ba3-4102-984c-4f5d6f1b3bc4}"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25</vt:i4>
      </vt:variant>
    </vt:vector>
  </HeadingPairs>
  <TitlesOfParts>
    <vt:vector size="38" baseType="lpstr">
      <vt:lpstr>Funciones</vt:lpstr>
      <vt:lpstr>PEI 2023-2026</vt:lpstr>
      <vt:lpstr>Avance PAIA por actividad</vt:lpstr>
      <vt:lpstr>PAIA OCI</vt:lpstr>
      <vt:lpstr>Avance por planes Decreto 612</vt:lpstr>
      <vt:lpstr>Avance por estrategias</vt:lpstr>
      <vt:lpstr>Avance por objetivo</vt:lpstr>
      <vt:lpstr>Diccionario de datos</vt:lpstr>
      <vt:lpstr>Listas</vt:lpstr>
      <vt:lpstr>PAIA - GDOC</vt:lpstr>
      <vt:lpstr>PAIA - GCON</vt:lpstr>
      <vt:lpstr>PAIA OAPCR</vt:lpstr>
      <vt:lpstr>Funciones por Dependencia</vt:lpstr>
      <vt:lpstr>ComCinco</vt:lpstr>
      <vt:lpstr>ComCuatro</vt:lpstr>
      <vt:lpstr>ComDos</vt:lpstr>
      <vt:lpstr>Componentes</vt:lpstr>
      <vt:lpstr>ComSeis</vt:lpstr>
      <vt:lpstr>ComTres</vt:lpstr>
      <vt:lpstr>ComUno</vt:lpstr>
      <vt:lpstr>DAF</vt:lpstr>
      <vt:lpstr>Dependencia</vt:lpstr>
      <vt:lpstr>DG</vt:lpstr>
      <vt:lpstr>DGRFS</vt:lpstr>
      <vt:lpstr>DGTIC</vt:lpstr>
      <vt:lpstr>Dirección_Administrativa_y_Financiera</vt:lpstr>
      <vt:lpstr>DLYG</vt:lpstr>
      <vt:lpstr>DOP</vt:lpstr>
      <vt:lpstr>Lideres</vt:lpstr>
      <vt:lpstr>NA</vt:lpstr>
      <vt:lpstr>OAJ</vt:lpstr>
      <vt:lpstr>OAPCR</vt:lpstr>
      <vt:lpstr>OCI</vt:lpstr>
      <vt:lpstr>PerCuatro</vt:lpstr>
      <vt:lpstr>PerDos</vt:lpstr>
      <vt:lpstr>Perspectiva</vt:lpstr>
      <vt:lpstr>PerTres</vt:lpstr>
      <vt:lpstr>PerUno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Amanda Lucia Buitrago Reyes</dc:creator>
  <cp:keywords/>
  <dc:description/>
  <cp:lastModifiedBy>Norela Briceño Bohorquez</cp:lastModifiedBy>
  <cp:revision/>
  <dcterms:created xsi:type="dcterms:W3CDTF">2019-12-23T15:42:09Z</dcterms:created>
  <dcterms:modified xsi:type="dcterms:W3CDTF">2024-07-29T18:09:49Z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0x010100108D296C9B3FAF4F93CF6FEC5EFDBCCF</vt:lpwstr>
  </property>
  <property fmtid="{D5CDD505-2E9C-101B-9397-08002B2CF9AE}" pid="3" name="MediaServiceImageTags">
    <vt:lpwstr/>
  </property>
</Properties>
</file>